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drawings/drawing1.xml" ContentType="application/vnd.openxmlformats-officedocument.drawing+xml"/>
  <Override PartName="/xl/tables/table1.xml" ContentType="application/vnd.openxmlformats-officedocument.spreadsheetml.table+xml"/>
  <Override PartName="/xl/tables/table2.xml" ContentType="application/vnd.openxmlformats-officedocument.spreadsheetml.table+xml"/>
  <Override PartName="/xl/tables/table3.xml" ContentType="application/vnd.openxmlformats-officedocument.spreadsheetml.table+xml"/>
  <Override PartName="/xl/tables/table4.xml" ContentType="application/vnd.openxmlformats-officedocument.spreadsheetml.table+xml"/>
  <Override PartName="/xl/tables/table5.xml" ContentType="application/vnd.openxmlformats-officedocument.spreadsheetml.table+xml"/>
  <Override PartName="/xl/tables/table6.xml" ContentType="application/vnd.openxmlformats-officedocument.spreadsheetml.table+xml"/>
  <Override PartName="/xl/tables/table7.xml" ContentType="application/vnd.openxmlformats-officedocument.spreadsheetml.table+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601"/>
  <workbookPr codeName="ThisWorkbook" defaultThemeVersion="124226"/>
  <mc:AlternateContent xmlns:mc="http://schemas.openxmlformats.org/markup-compatibility/2006">
    <mc:Choice Requires="x15">
      <x15ac:absPath xmlns:x15ac="http://schemas.microsoft.com/office/spreadsheetml/2010/11/ac" url="\\cs1netappcifs\Studio\0400\04604-WWC-SWAT\04604-005-04-007-02\23-20733-RDD-SCD-SRG-508\508\"/>
    </mc:Choice>
  </mc:AlternateContent>
  <xr:revisionPtr revIDLastSave="0" documentId="13_ncr:1_{DACB82BA-C6FB-42E1-9214-8FD84628C77C}" xr6:coauthVersionLast="47" xr6:coauthVersionMax="47" xr10:uidLastSave="{00000000-0000-0000-0000-000000000000}"/>
  <bookViews>
    <workbookView xWindow="-108" yWindow="-108" windowWidth="30936" windowHeight="16896" xr2:uid="{65D52584-461D-409B-A63B-EB4A24BED982}"/>
  </bookViews>
  <sheets>
    <sheet name="SRG Information" sheetId="12" r:id="rId1"/>
    <sheet name="Main" sheetId="1" r:id="rId2"/>
    <sheet name="Data" sheetId="2" r:id="rId3"/>
    <sheet name="Summary" sheetId="8" r:id="rId4"/>
    <sheet name="Cutoffs" sheetId="11" state="hidden" r:id="rId5"/>
    <sheet name="Author Query &amp; Response" sheetId="5" r:id="rId6"/>
    <sheet name="Info for Data Validation" sheetId="6" state="hidden" r:id="rId7"/>
    <sheet name="Version Hx" sheetId="9" state="hidden" r:id="rId8"/>
  </sheets>
  <definedNames>
    <definedName name="Baseline">'Info for Data Validation'!$D$1:$D$4</definedName>
    <definedName name="Boundary">'Info for Data Validation'!$B$12:$B$14</definedName>
    <definedName name="CharFindings">'Info for Data Validation'!$E$1:$E$12</definedName>
    <definedName name="Design">'Info for Data Validation'!$A$5:$A$8</definedName>
    <definedName name="ES">'Info for Data Validation'!#REF!</definedName>
    <definedName name="_xlnm.Print_Area" localSheetId="2">Data!$A$1:$BZ$21</definedName>
    <definedName name="_xlnm.Print_Area" localSheetId="1">Main!$A$1:$D$166</definedName>
    <definedName name="_xlnm.Print_Area" localSheetId="3">Summary!$A$1:$I$11</definedName>
    <definedName name="_xlnm.Print_Titles" localSheetId="2">Data!$A:$B,Data!$1:$1</definedName>
    <definedName name="_xlnm.Print_Titles" localSheetId="1">Main!$1:$1</definedName>
    <definedName name="_xlnm.Print_Titles" localSheetId="3">Summary!$1:$1</definedName>
    <definedName name="_xlnm.Print_Titles" localSheetId="7">'Version Hx'!$1:$1</definedName>
    <definedName name="Rating">'Info for Data Validation'!$B$7:$B$10</definedName>
    <definedName name="RatingDisp">'Info for Data Validation'!$C$1:$C$17</definedName>
    <definedName name="ScreenDisp">'Info for Data Validation'!$B$1:$B$4</definedName>
    <definedName name="YesNo">'Info for Data Validation'!$A$1:$A$3</definedName>
    <definedName name="YNorNA">'Info for Data Validation'!#REF!</definedName>
    <definedName name="YorN">'Info for Data Validation'!$A$9:$A$11</definedName>
    <definedName name="Z_62DB6109_CAC5_447A_A8AE_BE0985497732_.wvu.Cols" localSheetId="2" hidden="1">Data!#REF!,Data!#REF!,Data!#REF!,Data!$BY:$BY,Data!#REF!,Data!#REF!,Data!$CB:$CB</definedName>
    <definedName name="Z_62DB6109_CAC5_447A_A8AE_BE0985497732_.wvu.Cols" localSheetId="1" hidden="1">Main!$JE:$JE,Main!$TA:$TA,Main!$ACW:$ACW,Main!$AMS:$AMS,Main!$AWO:$AWO,Main!$BGK:$BGK,Main!$BQG:$BQG,Main!$CAC:$CAC,Main!$CJY:$CJY,Main!$CTU:$CTU,Main!$DDQ:$DDQ,Main!$DNM:$DNM,Main!$DXI:$DXI,Main!$EHE:$EHE,Main!$ERA:$ERA,Main!$FAW:$FAW,Main!$FKS:$FKS,Main!$FUO:$FUO,Main!$GEK:$GEK,Main!$GOG:$GOG,Main!$GYC:$GYC,Main!$HHY:$HHY,Main!$HRU:$HRU,Main!$IBQ:$IBQ,Main!$ILM:$ILM,Main!$IVI:$IVI,Main!$JFE:$JFE,Main!$JPA:$JPA,Main!$JYW:$JYW,Main!$KIS:$KIS,Main!$KSO:$KSO,Main!$LCK:$LCK,Main!$LMG:$LMG,Main!$LWC:$LWC,Main!$MFY:$MFY,Main!$MPU:$MPU,Main!$MZQ:$MZQ,Main!$NJM:$NJM,Main!$NTI:$NTI,Main!$ODE:$ODE,Main!$ONA:$ONA,Main!$OWW:$OWW,Main!$PGS:$PGS,Main!$PQO:$PQO,Main!$QAK:$QAK,Main!$QKG:$QKG,Main!$QUC:$QUC,Main!$RDY:$RDY,Main!$RNU:$RNU,Main!$RXQ:$RXQ,Main!$SHM:$SHM,Main!$SRI:$SRI,Main!$TBE:$TBE,Main!$TLA:$TLA,Main!$TUW:$TUW,Main!$UES:$UES,Main!$UOO:$UOO,Main!$UYK:$UYK,Main!$VIG:$VIG,Main!$VSC:$VSC,Main!$WBY:$WBY,Main!$WLU:$WLU,Main!$WVQ:$WVQ</definedName>
    <definedName name="Z_62DB6109_CAC5_447A_A8AE_BE0985497732_.wvu.PrintArea" localSheetId="2" hidden="1">Data!$A$1:$BZ$1</definedName>
    <definedName name="Z_62DB6109_CAC5_447A_A8AE_BE0985497732_.wvu.PrintArea" localSheetId="1" hidden="1">Main!$A$1:$D$166</definedName>
    <definedName name="Z_62DB6109_CAC5_447A_A8AE_BE0985497732_.wvu.PrintTitles" localSheetId="2" hidden="1">Data!$A:$A,Data!#REF!</definedName>
    <definedName name="Z_62DB6109_CAC5_447A_A8AE_BE0985497732_.wvu.PrintTitles" localSheetId="1" hidden="1">Main!$1:$1</definedName>
    <definedName name="Z_90D81337_4A3E_42A8_86DD_53769237ED1E_.wvu.Cols" localSheetId="2" hidden="1">Data!#REF!,Data!#REF!,Data!#REF!,Data!$BY:$BY,Data!#REF!,Data!#REF!,Data!$CB:$CB</definedName>
    <definedName name="Z_90D81337_4A3E_42A8_86DD_53769237ED1E_.wvu.Cols" localSheetId="1" hidden="1">Main!$JE:$JE,Main!$TA:$TA,Main!$ACW:$ACW,Main!$AMS:$AMS,Main!$AWO:$AWO,Main!$BGK:$BGK,Main!$BQG:$BQG,Main!$CAC:$CAC,Main!$CJY:$CJY,Main!$CTU:$CTU,Main!$DDQ:$DDQ,Main!$DNM:$DNM,Main!$DXI:$DXI,Main!$EHE:$EHE,Main!$ERA:$ERA,Main!$FAW:$FAW,Main!$FKS:$FKS,Main!$FUO:$FUO,Main!$GEK:$GEK,Main!$GOG:$GOG,Main!$GYC:$GYC,Main!$HHY:$HHY,Main!$HRU:$HRU,Main!$IBQ:$IBQ,Main!$ILM:$ILM,Main!$IVI:$IVI,Main!$JFE:$JFE,Main!$JPA:$JPA,Main!$JYW:$JYW,Main!$KIS:$KIS,Main!$KSO:$KSO,Main!$LCK:$LCK,Main!$LMG:$LMG,Main!$LWC:$LWC,Main!$MFY:$MFY,Main!$MPU:$MPU,Main!$MZQ:$MZQ,Main!$NJM:$NJM,Main!$NTI:$NTI,Main!$ODE:$ODE,Main!$ONA:$ONA,Main!$OWW:$OWW,Main!$PGS:$PGS,Main!$PQO:$PQO,Main!$QAK:$QAK,Main!$QKG:$QKG,Main!$QUC:$QUC,Main!$RDY:$RDY,Main!$RNU:$RNU,Main!$RXQ:$RXQ,Main!$SHM:$SHM,Main!$SRI:$SRI,Main!$TBE:$TBE,Main!$TLA:$TLA,Main!$TUW:$TUW,Main!$UES:$UES,Main!$UOO:$UOO,Main!$UYK:$UYK,Main!$VIG:$VIG,Main!$VSC:$VSC,Main!$WBY:$WBY,Main!$WLU:$WLU,Main!$WVQ:$WVQ</definedName>
    <definedName name="Z_90D81337_4A3E_42A8_86DD_53769237ED1E_.wvu.PrintArea" localSheetId="2" hidden="1">Data!$A$1:$BZ$1</definedName>
    <definedName name="Z_90D81337_4A3E_42A8_86DD_53769237ED1E_.wvu.PrintArea" localSheetId="1" hidden="1">Main!$A$1:$D$166</definedName>
    <definedName name="Z_90D81337_4A3E_42A8_86DD_53769237ED1E_.wvu.PrintTitles" localSheetId="2" hidden="1">Data!$A:$A,Data!#REF!</definedName>
    <definedName name="Z_90D81337_4A3E_42A8_86DD_53769237ED1E_.wvu.PrintTitles" localSheetId="1" hidden="1">Main!$1:$1</definedName>
  </definedNames>
  <calcPr calcId="191029"/>
  <customWorkbookViews>
    <customWorkbookView name="Cay Bradley - Personal View" guid="{62DB6109-CAC5-447A-A8AE-BE0985497732}" mergeInterval="0" personalView="1" maximized="1" xWindow="1" yWindow="1" windowWidth="1362" windowHeight="538" tabRatio="750" activeSheetId="1"/>
    <customWorkbookView name="NSeftor - Personal View" guid="{90D81337-4A3E-42A8-86DD-53769237ED1E}" mergeInterval="0" personalView="1" maximized="1" xWindow="1" yWindow="1" windowWidth="1218" windowHeight="833" tabRatio="750" activeSheetId="1"/>
  </customWorkbookView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112" i="1" l="1"/>
  <c r="B113" i="1" s="1"/>
  <c r="B139" i="1"/>
  <c r="B140" i="1" s="1"/>
  <c r="B142" i="1" s="1"/>
  <c r="B107" i="1"/>
  <c r="B108" i="1" s="1"/>
  <c r="B110" i="1" s="1"/>
  <c r="B97" i="1"/>
  <c r="B98" i="1" s="1"/>
  <c r="B100" i="1" s="1"/>
  <c r="B93" i="1"/>
  <c r="B92" i="1"/>
  <c r="B90" i="1"/>
  <c r="B89" i="1"/>
  <c r="B88" i="1"/>
  <c r="B105" i="1"/>
  <c r="B120" i="1"/>
  <c r="B137" i="1"/>
  <c r="B147" i="1"/>
  <c r="B51" i="1"/>
  <c r="B115" i="1" l="1"/>
  <c r="B94" i="1"/>
  <c r="B95" i="1" s="1"/>
  <c r="BG2" i="2"/>
  <c r="B11" i="8" l="1"/>
  <c r="I11" i="8" s="1"/>
  <c r="B10" i="8"/>
  <c r="D10" i="8" s="1"/>
  <c r="B9" i="8"/>
  <c r="F9" i="8" s="1"/>
  <c r="B8" i="8"/>
  <c r="F8" i="8" s="1"/>
  <c r="B7" i="8"/>
  <c r="G7" i="8" s="1"/>
  <c r="B6" i="8"/>
  <c r="G6" i="8" s="1"/>
  <c r="B5" i="8"/>
  <c r="G5" i="8" s="1"/>
  <c r="B4" i="8"/>
  <c r="H4" i="8" s="1"/>
  <c r="B3" i="8"/>
  <c r="D3" i="8" s="1"/>
  <c r="B2" i="8"/>
  <c r="AX21" i="2"/>
  <c r="AX20" i="2"/>
  <c r="AX19" i="2"/>
  <c r="AX18" i="2"/>
  <c r="AX17" i="2"/>
  <c r="AX16" i="2"/>
  <c r="AX15" i="2"/>
  <c r="AX14" i="2"/>
  <c r="AX13" i="2"/>
  <c r="AX12" i="2"/>
  <c r="AX11" i="2"/>
  <c r="AX10" i="2"/>
  <c r="AX9" i="2"/>
  <c r="AX8" i="2"/>
  <c r="AX7" i="2"/>
  <c r="AX6" i="2"/>
  <c r="AX5" i="2"/>
  <c r="AX4" i="2"/>
  <c r="AX3" i="2"/>
  <c r="AX2" i="2"/>
  <c r="BV21" i="2"/>
  <c r="BV20" i="2"/>
  <c r="BV19" i="2"/>
  <c r="BV18" i="2"/>
  <c r="BV17" i="2"/>
  <c r="BV16" i="2"/>
  <c r="BV15" i="2"/>
  <c r="BV14" i="2"/>
  <c r="BV13" i="2"/>
  <c r="BV12" i="2"/>
  <c r="BV11" i="2"/>
  <c r="BV10" i="2"/>
  <c r="BV9" i="2"/>
  <c r="BV8" i="2"/>
  <c r="BV7" i="2"/>
  <c r="BV6" i="2"/>
  <c r="BV5" i="2"/>
  <c r="BV4" i="2"/>
  <c r="BV3" i="2"/>
  <c r="BV2" i="2"/>
  <c r="C5" i="8" l="1"/>
  <c r="C6" i="8"/>
  <c r="G8" i="8"/>
  <c r="G9" i="8"/>
  <c r="D4" i="8"/>
  <c r="G11" i="8"/>
  <c r="F11" i="8"/>
  <c r="D6" i="8"/>
  <c r="H5" i="8"/>
  <c r="D11" i="8"/>
  <c r="H6" i="8"/>
  <c r="F5" i="8"/>
  <c r="I4" i="8"/>
  <c r="F10" i="8"/>
  <c r="I5" i="8"/>
  <c r="C7" i="8"/>
  <c r="D5" i="8"/>
  <c r="F4" i="8"/>
  <c r="G3" i="8"/>
  <c r="G10" i="8"/>
  <c r="H7" i="8"/>
  <c r="I6" i="8"/>
  <c r="C8" i="8"/>
  <c r="H8" i="8"/>
  <c r="I7" i="8"/>
  <c r="C9" i="8"/>
  <c r="D7" i="8"/>
  <c r="F6" i="8"/>
  <c r="G4" i="8"/>
  <c r="H3" i="8"/>
  <c r="H9" i="8"/>
  <c r="I8" i="8"/>
  <c r="F3" i="8"/>
  <c r="G2" i="8"/>
  <c r="C3" i="8"/>
  <c r="C10" i="8"/>
  <c r="D8" i="8"/>
  <c r="F7" i="8"/>
  <c r="I3" i="8"/>
  <c r="H10" i="8"/>
  <c r="I9" i="8"/>
  <c r="D2" i="8"/>
  <c r="C2" i="8"/>
  <c r="C11" i="8"/>
  <c r="D9" i="8"/>
  <c r="H2" i="8"/>
  <c r="H11" i="8"/>
  <c r="I10" i="8"/>
  <c r="C4" i="8"/>
  <c r="B55" i="1"/>
  <c r="B73" i="1"/>
  <c r="B63" i="1"/>
  <c r="BW5" i="2"/>
  <c r="BU5" i="2"/>
  <c r="BS5" i="2"/>
  <c r="BR5" i="2"/>
  <c r="BT5" i="2" s="1"/>
  <c r="AY5" i="2"/>
  <c r="AW5" i="2"/>
  <c r="AI5" i="2"/>
  <c r="AH5" i="2"/>
  <c r="AG5" i="2"/>
  <c r="Y5" i="2"/>
  <c r="X5" i="2"/>
  <c r="W5" i="2"/>
  <c r="W7" i="2"/>
  <c r="X7" i="2"/>
  <c r="Y7" i="2"/>
  <c r="AG7" i="2"/>
  <c r="AH7" i="2"/>
  <c r="AI7" i="2"/>
  <c r="AW7" i="2"/>
  <c r="AY7" i="2"/>
  <c r="BR7" i="2"/>
  <c r="BT7" i="2" s="1"/>
  <c r="BS7" i="2"/>
  <c r="BU7" i="2"/>
  <c r="BW7" i="2"/>
  <c r="BW6" i="2"/>
  <c r="BU6" i="2"/>
  <c r="BS6" i="2"/>
  <c r="BR6" i="2"/>
  <c r="BT6" i="2" s="1"/>
  <c r="AY6" i="2"/>
  <c r="AW6" i="2"/>
  <c r="AI6" i="2"/>
  <c r="AH6" i="2"/>
  <c r="AG6" i="2"/>
  <c r="Y6" i="2"/>
  <c r="X6" i="2"/>
  <c r="W6" i="2"/>
  <c r="AY4" i="2"/>
  <c r="AY3" i="2"/>
  <c r="AY2" i="2"/>
  <c r="AY21" i="2"/>
  <c r="AY20" i="2"/>
  <c r="AY19" i="2"/>
  <c r="AY18" i="2"/>
  <c r="AY15" i="2"/>
  <c r="AY14" i="2"/>
  <c r="AY13" i="2"/>
  <c r="AY11" i="2"/>
  <c r="AY10" i="2"/>
  <c r="AY8" i="2"/>
  <c r="AY17" i="2"/>
  <c r="AY16" i="2"/>
  <c r="AY12" i="2"/>
  <c r="AY9" i="2"/>
  <c r="AW21" i="2"/>
  <c r="AW20" i="2"/>
  <c r="AW19" i="2"/>
  <c r="AW18" i="2"/>
  <c r="AW17" i="2"/>
  <c r="AW16" i="2"/>
  <c r="AW15" i="2"/>
  <c r="AW14" i="2"/>
  <c r="AW13" i="2"/>
  <c r="AW12" i="2"/>
  <c r="AW11" i="2"/>
  <c r="AW10" i="2"/>
  <c r="AW9" i="2"/>
  <c r="AW8" i="2"/>
  <c r="AW4" i="2"/>
  <c r="AW3" i="2"/>
  <c r="AW2" i="2"/>
  <c r="I2" i="8" l="1"/>
  <c r="J6" i="8"/>
  <c r="B40" i="1" l="1"/>
  <c r="B28" i="1"/>
  <c r="B18" i="1"/>
  <c r="B75" i="1" a="1"/>
  <c r="B75" i="1" l="1"/>
  <c r="BU2" i="2"/>
  <c r="BU3" i="2"/>
  <c r="BU4" i="2"/>
  <c r="BU8" i="2"/>
  <c r="BU9" i="2"/>
  <c r="BU10" i="2"/>
  <c r="BU11" i="2"/>
  <c r="BU12" i="2"/>
  <c r="BU13" i="2"/>
  <c r="BU14" i="2"/>
  <c r="BU15" i="2"/>
  <c r="BU16" i="2"/>
  <c r="BU17" i="2"/>
  <c r="BU18" i="2"/>
  <c r="BU19" i="2"/>
  <c r="BU20" i="2"/>
  <c r="BU21" i="2"/>
  <c r="BR3" i="2"/>
  <c r="BT3" i="2" s="1"/>
  <c r="BS3" i="2"/>
  <c r="BW3" i="2"/>
  <c r="BR4" i="2"/>
  <c r="BT4" i="2" s="1"/>
  <c r="BS4" i="2"/>
  <c r="BW4" i="2"/>
  <c r="BR8" i="2"/>
  <c r="BT8" i="2" s="1"/>
  <c r="BS8" i="2"/>
  <c r="BW8" i="2"/>
  <c r="BR9" i="2"/>
  <c r="BT9" i="2" s="1"/>
  <c r="BS9" i="2"/>
  <c r="BW9" i="2"/>
  <c r="BR10" i="2"/>
  <c r="BT10" i="2" s="1"/>
  <c r="BS10" i="2"/>
  <c r="BW10" i="2"/>
  <c r="BR11" i="2"/>
  <c r="BT11" i="2" s="1"/>
  <c r="BS11" i="2"/>
  <c r="BW11" i="2"/>
  <c r="BR12" i="2"/>
  <c r="BT12" i="2" s="1"/>
  <c r="BS12" i="2"/>
  <c r="BW12" i="2"/>
  <c r="BR13" i="2"/>
  <c r="BT13" i="2" s="1"/>
  <c r="BS13" i="2"/>
  <c r="BW13" i="2"/>
  <c r="BR14" i="2"/>
  <c r="BT14" i="2" s="1"/>
  <c r="BS14" i="2"/>
  <c r="BW14" i="2"/>
  <c r="BR15" i="2"/>
  <c r="BT15" i="2" s="1"/>
  <c r="BS15" i="2"/>
  <c r="BW15" i="2"/>
  <c r="BR16" i="2"/>
  <c r="BT16" i="2" s="1"/>
  <c r="BS16" i="2"/>
  <c r="BW16" i="2"/>
  <c r="BR17" i="2"/>
  <c r="BT17" i="2" s="1"/>
  <c r="BS17" i="2"/>
  <c r="BW17" i="2"/>
  <c r="BR18" i="2"/>
  <c r="BT18" i="2" s="1"/>
  <c r="BS18" i="2"/>
  <c r="BW18" i="2"/>
  <c r="BR19" i="2"/>
  <c r="BT19" i="2" s="1"/>
  <c r="BS19" i="2"/>
  <c r="BW19" i="2"/>
  <c r="BR20" i="2"/>
  <c r="BT20" i="2" s="1"/>
  <c r="BS20" i="2"/>
  <c r="BW20" i="2"/>
  <c r="BR21" i="2"/>
  <c r="BT21" i="2" s="1"/>
  <c r="BS21" i="2"/>
  <c r="BW21" i="2"/>
  <c r="BR2" i="2"/>
  <c r="BS2" i="2"/>
  <c r="E11" i="8"/>
  <c r="E10" i="8"/>
  <c r="E9" i="8"/>
  <c r="E8" i="8"/>
  <c r="E7" i="8"/>
  <c r="E6" i="8"/>
  <c r="E5" i="8"/>
  <c r="E4" i="8"/>
  <c r="E3" i="8"/>
  <c r="E2" i="8"/>
  <c r="BT2" i="2" l="1"/>
  <c r="F2" i="8"/>
  <c r="BW2" i="2"/>
  <c r="AV2" i="2" l="1"/>
  <c r="AI4" i="2" l="1"/>
  <c r="AI8" i="2"/>
  <c r="AI9" i="2"/>
  <c r="AI10" i="2"/>
  <c r="AI11" i="2"/>
  <c r="AI12" i="2"/>
  <c r="AI13" i="2"/>
  <c r="AI14" i="2"/>
  <c r="AI15" i="2"/>
  <c r="AI16" i="2"/>
  <c r="AI17" i="2"/>
  <c r="AI18" i="2"/>
  <c r="AI19" i="2"/>
  <c r="AI20" i="2"/>
  <c r="AI21" i="2"/>
  <c r="Y3" i="2"/>
  <c r="Y4" i="2"/>
  <c r="Y8" i="2"/>
  <c r="Y9" i="2"/>
  <c r="Y10" i="2"/>
  <c r="Y11" i="2"/>
  <c r="Y12" i="2"/>
  <c r="Y13" i="2"/>
  <c r="Y14" i="2"/>
  <c r="Y15" i="2"/>
  <c r="Y16" i="2"/>
  <c r="Y17" i="2"/>
  <c r="Y18" i="2"/>
  <c r="Y19" i="2"/>
  <c r="Y20" i="2"/>
  <c r="Y21" i="2"/>
  <c r="Y2" i="2"/>
  <c r="X3" i="2"/>
  <c r="X4" i="2"/>
  <c r="X8" i="2"/>
  <c r="X9" i="2"/>
  <c r="X10" i="2"/>
  <c r="X11" i="2"/>
  <c r="X12" i="2"/>
  <c r="X13" i="2"/>
  <c r="X14" i="2"/>
  <c r="X15" i="2"/>
  <c r="X16" i="2"/>
  <c r="X17" i="2"/>
  <c r="X18" i="2"/>
  <c r="X19" i="2"/>
  <c r="X20" i="2"/>
  <c r="X21" i="2"/>
  <c r="X2" i="2"/>
  <c r="W3" i="2"/>
  <c r="W4" i="2"/>
  <c r="W8" i="2"/>
  <c r="W9" i="2"/>
  <c r="W10" i="2"/>
  <c r="W11" i="2"/>
  <c r="W12" i="2"/>
  <c r="W13" i="2"/>
  <c r="W14" i="2"/>
  <c r="W15" i="2"/>
  <c r="W16" i="2"/>
  <c r="W17" i="2"/>
  <c r="W18" i="2"/>
  <c r="W19" i="2"/>
  <c r="W20" i="2"/>
  <c r="W21" i="2"/>
  <c r="W2" i="2"/>
  <c r="AH2" i="2"/>
  <c r="AG2" i="2"/>
  <c r="F2" i="6" a="1"/>
  <c r="F2" i="6" s="1"/>
  <c r="AG3" i="2"/>
  <c r="AH3" i="2"/>
  <c r="AI3" i="2" s="1"/>
  <c r="AG4" i="2"/>
  <c r="AH4" i="2"/>
  <c r="AG8" i="2"/>
  <c r="AH8" i="2"/>
  <c r="AG9" i="2"/>
  <c r="AH9" i="2"/>
  <c r="AG10" i="2"/>
  <c r="AH10" i="2"/>
  <c r="AG11" i="2"/>
  <c r="AH11" i="2"/>
  <c r="AG12" i="2"/>
  <c r="AH12" i="2"/>
  <c r="AG13" i="2"/>
  <c r="AH13" i="2"/>
  <c r="AG14" i="2"/>
  <c r="AH14" i="2"/>
  <c r="AG15" i="2"/>
  <c r="AH15" i="2"/>
  <c r="AG16" i="2"/>
  <c r="AH16" i="2"/>
  <c r="AG17" i="2"/>
  <c r="AH17" i="2"/>
  <c r="AG18" i="2"/>
  <c r="AH18" i="2"/>
  <c r="AG19" i="2"/>
  <c r="AH19" i="2"/>
  <c r="AG20" i="2"/>
  <c r="AH20" i="2"/>
  <c r="AG21" i="2"/>
  <c r="AH21" i="2"/>
  <c r="AI2" i="2" l="1"/>
  <c r="A4" i="11"/>
  <c r="J8" i="8"/>
  <c r="J7" i="8"/>
  <c r="J5" i="8"/>
  <c r="J4" i="8"/>
  <c r="J3" i="8"/>
  <c r="J2" i="8"/>
</calcChain>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<sst xmlns="http://schemas.openxmlformats.org/spreadsheetml/2006/main" count="1053" uniqueCount="563">
  <si>
    <t xml:space="preserve">Developed and Maintained Under 91990018C0019 </t>
  </si>
  <si>
    <t>Stage 1: Preliminary screening</t>
  </si>
  <si>
    <t>Section or question stub</t>
  </si>
  <si>
    <t>Short response</t>
  </si>
  <si>
    <t>Supporting information, concerns, or questions</t>
  </si>
  <si>
    <t>Pages</t>
  </si>
  <si>
    <t>Overview</t>
  </si>
  <si>
    <t>Screening criteria</t>
  </si>
  <si>
    <t>Yes/No</t>
  </si>
  <si>
    <t>Select Screening Disposition Code or Indicate Eligible</t>
  </si>
  <si>
    <t>Stage 2: Quality of evidence (if the study passes Stage 1)</t>
  </si>
  <si>
    <t>Standard 1: Integrity of the forcing variable</t>
  </si>
  <si>
    <t>Does the study satisfy standard 1 (integrity of the forcing variable)?</t>
  </si>
  <si>
    <t>Standard 2: Sample attrition and baseline equivalence</t>
  </si>
  <si>
    <t>Select Boundary</t>
  </si>
  <si>
    <t>Yes/No/NA</t>
  </si>
  <si>
    <t>Standard 3: Continuity of the relationship between the outcome and the forcing variable</t>
  </si>
  <si>
    <t>Does the study satisfy standard 3 (continuity of the relationship between the outcome and the forcing variable)?</t>
  </si>
  <si>
    <t>Standard 4: Functional form and bandwidth</t>
  </si>
  <si>
    <t>Does the study satisfy standard 4 (functional form and bandwidth)?</t>
  </si>
  <si>
    <t>Yes/No/Waived</t>
  </si>
  <si>
    <t>Completely/partially/does not satisfy</t>
  </si>
  <si>
    <t>Is the study free of other data or analytical issues that would affect the rating?</t>
  </si>
  <si>
    <t>Select rating</t>
  </si>
  <si>
    <t>Select disposition code or indicate meets WWC standards</t>
  </si>
  <si>
    <t>Did the authors present effect sizes? If so, how were they computed?</t>
  </si>
  <si>
    <t>Number of students: Enter a number in column B.</t>
  </si>
  <si>
    <t>Select grades</t>
  </si>
  <si>
    <t>Select type of classroom</t>
  </si>
  <si>
    <t>Select type of school</t>
  </si>
  <si>
    <t>Select urbanicity</t>
  </si>
  <si>
    <t>Select location</t>
  </si>
  <si>
    <t>Select delivery method</t>
  </si>
  <si>
    <t>Select intervention type</t>
  </si>
  <si>
    <t>Select intervention scope</t>
  </si>
  <si>
    <t>Select intervention target</t>
  </si>
  <si>
    <t>Setting of the study (for example, location, classrooms, courses, schools)</t>
  </si>
  <si>
    <t xml:space="preserve">Study design </t>
  </si>
  <si>
    <t>Describe all eligible outcomes reported and how they were measured.</t>
  </si>
  <si>
    <t>Are there outcomes that do not meet review requirements? If yes, provide the domain and a brief description of the reason.</t>
  </si>
  <si>
    <t xml:space="preserve">Are any outcomes not eligible for review? If yes, provide a brief description and the reason. </t>
  </si>
  <si>
    <t>Support for implementation</t>
  </si>
  <si>
    <t>Measure</t>
  </si>
  <si>
    <t>Domain</t>
  </si>
  <si>
    <t>Binary?</t>
  </si>
  <si>
    <t>Standardized test?</t>
  </si>
  <si>
    <t>Face validity?</t>
  </si>
  <si>
    <t>Test-retest reliability</t>
  </si>
  <si>
    <t>Internal consistency</t>
  </si>
  <si>
    <t>Interrater reliability</t>
  </si>
  <si>
    <t>Not overaligned?</t>
  </si>
  <si>
    <t>Same measure and collection?</t>
  </si>
  <si>
    <t>Meets WWC
requirements?</t>
  </si>
  <si>
    <t xml:space="preserve">Notes or concerns about the measure </t>
  </si>
  <si>
    <t xml:space="preserve">Calculate attrition using data from . . . </t>
  </si>
  <si>
    <t>Describe unit of assignment (if not individual)</t>
  </si>
  <si>
    <t>Unit of analysis</t>
  </si>
  <si>
    <t>Predicted rates at cutoff from comparison group (pC)</t>
  </si>
  <si>
    <t>Calculate baseline equivalence from . . .</t>
  </si>
  <si>
    <t>Select appropriate ICC if using individual-level baseline SDs from a cluster-assignment study</t>
  </si>
  <si>
    <t>Was the pretest different?</t>
  </si>
  <si>
    <t>Did analysis adjust for pretest?</t>
  </si>
  <si>
    <t>Outcome sample</t>
  </si>
  <si>
    <t>Outcome period</t>
  </si>
  <si>
    <t>Total SD</t>
  </si>
  <si>
    <t>Study-reported effect size (if present)</t>
  </si>
  <si>
    <t>Did study account for baseline covariates and/or clustering, if required?</t>
  </si>
  <si>
    <t>No</t>
  </si>
  <si>
    <t>Y/N</t>
  </si>
  <si>
    <t>Select attrition computation</t>
  </si>
  <si>
    <t>Select unit of assignment</t>
  </si>
  <si>
    <t>Select effect size computation</t>
  </si>
  <si>
    <t>Select .20 for achievement outcomes, .10 for all others, or delete data validation for manual entry</t>
  </si>
  <si>
    <t>Y/N/NA</t>
  </si>
  <si>
    <t>Effect size</t>
  </si>
  <si>
    <t>Max. effect size</t>
  </si>
  <si>
    <t>Improvement index</t>
  </si>
  <si>
    <t>Max. sample size</t>
  </si>
  <si>
    <t>Average sample size</t>
  </si>
  <si>
    <t>Review information</t>
  </si>
  <si>
    <t>Select Domain</t>
  </si>
  <si>
    <t>Select screening disposition code or indicate eligible</t>
  </si>
  <si>
    <t>Cautious</t>
  </si>
  <si>
    <t>Optimistic</t>
  </si>
  <si>
    <t>Conservative</t>
  </si>
  <si>
    <t>Liberal</t>
  </si>
  <si>
    <t xml:space="preserve">Date author query sent: </t>
  </si>
  <si>
    <t>Response received? (Yes/No)</t>
  </si>
  <si>
    <t xml:space="preserve">Date of response: </t>
  </si>
  <si>
    <t>Question 1:</t>
  </si>
  <si>
    <t>Response 1:</t>
  </si>
  <si>
    <t>Question 2:</t>
  </si>
  <si>
    <t>Response 2:</t>
  </si>
  <si>
    <t>Question 3:</t>
  </si>
  <si>
    <t>Response 3:</t>
  </si>
  <si>
    <t>Select characterization for study findings</t>
  </si>
  <si>
    <t>Yes</t>
  </si>
  <si>
    <t>... is out of scope of the protocol.</t>
  </si>
  <si>
    <t>… the measures of effectiveness can not be attributed solely to the intervention.</t>
  </si>
  <si>
    <t>Predicted proportions at cutoff</t>
  </si>
  <si>
    <r>
      <rPr>
        <b/>
        <sz val="11"/>
        <rFont val="Publico Text"/>
        <family val="1"/>
      </rPr>
      <t>Single, SS+</t>
    </r>
    <r>
      <rPr>
        <sz val="11"/>
        <rFont val="Publico Text"/>
        <family val="1"/>
      </rPr>
      <t xml:space="preserve">: Estimated effect is positive and statistically significant after any necessary adjustments. </t>
    </r>
  </si>
  <si>
    <t>… the eligible outcomes do not meet WWC requirements.</t>
  </si>
  <si>
    <t>Predicted percentages at cutoff</t>
  </si>
  <si>
    <t>Single, Indeterminate: Estimated effect is not statistically significant after any necessary adjustments</t>
  </si>
  <si>
    <t>… the integrity of the forcing variable is not established.</t>
  </si>
  <si>
    <t>Unadjusted rates</t>
  </si>
  <si>
    <r>
      <rPr>
        <b/>
        <sz val="11"/>
        <rFont val="Publico Text"/>
        <family val="1"/>
      </rPr>
      <t>Single, SS-</t>
    </r>
    <r>
      <rPr>
        <sz val="11"/>
        <rFont val="Publico Text"/>
        <family val="1"/>
      </rPr>
      <t xml:space="preserve">: Estimated effect is negative and statistically significant after any necessary adjustments. </t>
    </r>
  </si>
  <si>
    <t>Select Design</t>
  </si>
  <si>
    <t>… there is a high or unknown level of attrition and the study does not demonstrate continuity of the outcome-forcing variable relationship.</t>
  </si>
  <si>
    <r>
      <rPr>
        <b/>
        <sz val="11"/>
        <rFont val="Publico Text"/>
        <family val="1"/>
      </rPr>
      <t>Multiple, SS+ (A)</t>
    </r>
    <r>
      <rPr>
        <sz val="11"/>
        <rFont val="Publico Text"/>
        <family val="1"/>
      </rPr>
      <t>: At least one main finding is positive and statistically significant, and none are negative and statistically significant based on univariate statistical tests, accounting for multiple comparisons, and correcting for clustering when not properly aligned.</t>
    </r>
  </si>
  <si>
    <t>RDD</t>
  </si>
  <si>
    <t>… there is no control for the forcing variable in the statistical model.</t>
  </si>
  <si>
    <r>
      <rPr>
        <b/>
        <sz val="11"/>
        <rFont val="Publico Text"/>
        <family val="1"/>
      </rPr>
      <t>Multiple, SS+ (B)</t>
    </r>
    <r>
      <rPr>
        <sz val="11"/>
        <rFont val="Publico Text"/>
        <family val="1"/>
      </rPr>
      <t>: The WWC-aggregated main finding is positive and statistically significant, correcting for clustering when not properly aligned.</t>
    </r>
  </si>
  <si>
    <t>Cluster RDD</t>
  </si>
  <si>
    <t xml:space="preserve">… the study uses neither local regression within a justified bandwidth nor a “best fit” regression. </t>
  </si>
  <si>
    <r>
      <rPr>
        <b/>
        <sz val="11"/>
        <rFont val="Publico Text"/>
        <family val="1"/>
      </rPr>
      <t>Multiple, SS+ (C)</t>
    </r>
    <r>
      <rPr>
        <sz val="11"/>
        <rFont val="Publico Text"/>
        <family val="1"/>
      </rPr>
      <t>: The study reports that the omnibus effect for all outcome measures together is positive and statistically significant on the basis of a multivariate statistical test in a properly aligned analysis.</t>
    </r>
  </si>
  <si>
    <t>Meets WWC Standards Without Reservations</t>
  </si>
  <si>
    <t>… there is no graphical analysis displaying the relationship between the outcome and forcing variable that demonstrates the model fits the data well.</t>
  </si>
  <si>
    <r>
      <t xml:space="preserve">Multiple, Indeterminate: </t>
    </r>
    <r>
      <rPr>
        <sz val="11"/>
        <rFont val="Publico Text"/>
        <family val="1"/>
      </rPr>
      <t>None of the main findings are statistically significant, accounting for multiple comparisons, and correcting for clustering when not properly aligned; and the WWC-aggregated main finding is not statistically significant, correcting for clustering when not properly aligned.</t>
    </r>
  </si>
  <si>
    <t>Meets WWC Standards With Reservations</t>
  </si>
  <si>
    <t>… the participation indicator is not a binary indicator for taking up at least a portion of the intervention.</t>
  </si>
  <si>
    <r>
      <t xml:space="preserve">Multiple, Indeterminate: </t>
    </r>
    <r>
      <rPr>
        <sz val="11"/>
        <rFont val="Publico Text"/>
        <family val="1"/>
      </rPr>
      <t>At least one main finding is statistically significant and positive and at least one main finding is statistically significant and negative, accounting for multiple comparisons, and correcting for clustering when not properly aligned.</t>
    </r>
  </si>
  <si>
    <t>Does Not Meet WWC Standards</t>
  </si>
  <si>
    <t>… the estimation model does not have exactly one participation indicator.</t>
  </si>
  <si>
    <r>
      <rPr>
        <b/>
        <sz val="11"/>
        <rFont val="Publico Text"/>
        <family val="1"/>
      </rPr>
      <t>Multiple, SS- (A)</t>
    </r>
    <r>
      <rPr>
        <sz val="11"/>
        <rFont val="Publico Text"/>
        <family val="1"/>
      </rPr>
      <t>: At least one finding is negative and statistically significant, and none are positive and statistically significant based on univariate statistical tests, accounting for multiple comparisons, and correcting for clustering when not properly aligned.</t>
    </r>
  </si>
  <si>
    <t>… the indicator for being above or below the cutoff is not a binary indicator for the groups to which study participants are assigned.</t>
  </si>
  <si>
    <r>
      <rPr>
        <b/>
        <sz val="11"/>
        <rFont val="Publico Text"/>
        <family val="1"/>
      </rPr>
      <t>Multiple, SS- (B)</t>
    </r>
    <r>
      <rPr>
        <sz val="11"/>
        <rFont val="Publico Text"/>
        <family val="1"/>
      </rPr>
      <t>: The WWC-aggregated main finding for the multiple outcome measures is negative and statistically significant, correcting for clustering when not properly aligned.</t>
    </r>
  </si>
  <si>
    <t>… the same covariates are not included in the analyses that estimate the impact on participation and the impact on the outcome.</t>
  </si>
  <si>
    <r>
      <rPr>
        <b/>
        <sz val="11"/>
        <rFont val="Publico Text"/>
        <family val="1"/>
      </rPr>
      <t>Multiple, SS- (C)</t>
    </r>
    <r>
      <rPr>
        <sz val="11"/>
        <rFont val="Publico Text"/>
        <family val="1"/>
      </rPr>
      <t>: The study reports that the omnibus effect for all outcome measures together is negative and statistically significant on the basis of a multivariate statistical test in a properly aligned analysis.</t>
    </r>
  </si>
  <si>
    <t>… there is a clear violation of the exclusion restriction.</t>
  </si>
  <si>
    <t>Completely satisfies</t>
  </si>
  <si>
    <t>… the forcing variable is not shown to be a strong predictor of participation in the intervention.</t>
  </si>
  <si>
    <t>Partially satisfies</t>
  </si>
  <si>
    <t xml:space="preserve">… the FRDD impact estimate does not use a justified bandwidth or the denominator does not use a "best fit" functional form. </t>
  </si>
  <si>
    <t>Does not satisfy</t>
  </si>
  <si>
    <t>Select RDD Screening Disposition Code or Indicate Eligible</t>
  </si>
  <si>
    <t>… the analysis does not provide a credible measure of the effectiveness of the intervention.</t>
  </si>
  <si>
    <t>... the forcing variable used to calculate impacts is not the same as the forcing variable used to assign units to groups.</t>
  </si>
  <si>
    <t>Waived</t>
  </si>
  <si>
    <t>Impact and separate SDs from unrestricted sample for both groups</t>
  </si>
  <si>
    <t>Individual</t>
  </si>
  <si>
    <t>Impact and total SD from unrestricted sample</t>
  </si>
  <si>
    <t>Cluster</t>
  </si>
  <si>
    <t>NA</t>
  </si>
  <si>
    <t>Predicted probability at cutoff</t>
  </si>
  <si>
    <t>Small group</t>
  </si>
  <si>
    <t>Whole class</t>
  </si>
  <si>
    <t>School</t>
  </si>
  <si>
    <t>Not reported</t>
  </si>
  <si>
    <t>Practice</t>
  </si>
  <si>
    <t>Product</t>
  </si>
  <si>
    <t>Policy</t>
  </si>
  <si>
    <t>Program</t>
  </si>
  <si>
    <t>Curriculum</t>
  </si>
  <si>
    <t>In-school supplemental</t>
  </si>
  <si>
    <t>Out-of-school supplemental</t>
  </si>
  <si>
    <t>Public</t>
  </si>
  <si>
    <t>Private</t>
  </si>
  <si>
    <t>Parochial</t>
  </si>
  <si>
    <t>Charter</t>
  </si>
  <si>
    <t>General education</t>
  </si>
  <si>
    <t>Self-contained special education classroom</t>
  </si>
  <si>
    <t>Both general education and self-contained special-education classrooms</t>
  </si>
  <si>
    <t>Pre-K</t>
  </si>
  <si>
    <t>Kindergarten</t>
  </si>
  <si>
    <t>Postsecondary</t>
  </si>
  <si>
    <t>Adult</t>
  </si>
  <si>
    <t>Rural</t>
  </si>
  <si>
    <t>Suburban</t>
  </si>
  <si>
    <t>Town</t>
  </si>
  <si>
    <t>Urban</t>
  </si>
  <si>
    <t>West region</t>
  </si>
  <si>
    <t>Midwest region</t>
  </si>
  <si>
    <t>Northeast region</t>
  </si>
  <si>
    <t>South region</t>
  </si>
  <si>
    <t>Alabama</t>
  </si>
  <si>
    <t>Alaska</t>
  </si>
  <si>
    <t>Arizona</t>
  </si>
  <si>
    <t>Arkansas</t>
  </si>
  <si>
    <t>California</t>
  </si>
  <si>
    <t>Colorado</t>
  </si>
  <si>
    <t>Connecticut</t>
  </si>
  <si>
    <t>Delaware</t>
  </si>
  <si>
    <t>Florida</t>
  </si>
  <si>
    <t>Georgia</t>
  </si>
  <si>
    <t>Hawaii</t>
  </si>
  <si>
    <t>Idaho</t>
  </si>
  <si>
    <t>Illinois</t>
  </si>
  <si>
    <t>Indiana</t>
  </si>
  <si>
    <t>Iowa</t>
  </si>
  <si>
    <t>Kansas</t>
  </si>
  <si>
    <t>Kentucky</t>
  </si>
  <si>
    <t>Louisiana</t>
  </si>
  <si>
    <t>Maine</t>
  </si>
  <si>
    <t>Maryland</t>
  </si>
  <si>
    <t>Massachusetts</t>
  </si>
  <si>
    <t>Michigan</t>
  </si>
  <si>
    <t>Minnesota</t>
  </si>
  <si>
    <t>Mississippi</t>
  </si>
  <si>
    <t>Missouri</t>
  </si>
  <si>
    <t>Montana</t>
  </si>
  <si>
    <t>Nebraska</t>
  </si>
  <si>
    <t>Nevada</t>
  </si>
  <si>
    <t>New Hampshire</t>
  </si>
  <si>
    <t>New Jersey</t>
  </si>
  <si>
    <t>New Mexico</t>
  </si>
  <si>
    <t>New York</t>
  </si>
  <si>
    <t>North Carolina</t>
  </si>
  <si>
    <t>North Dakota</t>
  </si>
  <si>
    <t>Ohio</t>
  </si>
  <si>
    <t>Oklahoma</t>
  </si>
  <si>
    <t>Oregon</t>
  </si>
  <si>
    <t>Pennsylvania</t>
  </si>
  <si>
    <t>Rhode Island</t>
  </si>
  <si>
    <t>South Carolina</t>
  </si>
  <si>
    <t>South Dakota</t>
  </si>
  <si>
    <t>Tennessee</t>
  </si>
  <si>
    <t>Texas</t>
  </si>
  <si>
    <t>Utah</t>
  </si>
  <si>
    <t>Vermont</t>
  </si>
  <si>
    <t>Virginia</t>
  </si>
  <si>
    <t>Washington</t>
  </si>
  <si>
    <t>West Virginia</t>
  </si>
  <si>
    <t>Wisconsin</t>
  </si>
  <si>
    <t>Wyoming</t>
  </si>
  <si>
    <t>U.S. Territories and Freely Associated States</t>
  </si>
  <si>
    <t>American Samoa</t>
  </si>
  <si>
    <t>Commonwealth of the Northern Marina Islands</t>
  </si>
  <si>
    <t>Federated States of Micronesia</t>
  </si>
  <si>
    <t>Guam</t>
  </si>
  <si>
    <t>Puerto Rico</t>
  </si>
  <si>
    <t>Republic of the Marshall Islands</t>
  </si>
  <si>
    <t>U.S. Virgin Islands</t>
  </si>
  <si>
    <t>Release Date</t>
  </si>
  <si>
    <t>Filename</t>
  </si>
  <si>
    <t>Notes</t>
  </si>
  <si>
    <t>WWC_SRGforRDD_S4.xlsx</t>
  </si>
  <si>
    <t>Newest RDD SRG released with Standards Version 4.0 Handbook</t>
  </si>
  <si>
    <t>Does the study meet WWC and review protocol screening criteria? This will auto-populate based on your responses.</t>
  </si>
  <si>
    <t xml:space="preserve">The study is eligible for review. </t>
  </si>
  <si>
    <t>... the report does not meet the screening criteria in the Handbook.</t>
  </si>
  <si>
    <t>Is the intervention assignment based on an ordinal, numerical forcing variable?</t>
  </si>
  <si>
    <t>Does the forcing variable have at least four unique values above and four unique values below the cutoff value?</t>
  </si>
  <si>
    <t>... forcing variable is not ordinal and numeric.</t>
  </si>
  <si>
    <t>... forcing variable has fewer than 4 unique values on at least one side of the cutoff value.</t>
  </si>
  <si>
    <t>Indicate whether assignment to condition took place at the individual level (RDD) or at the cluster level (cluster RDD).</t>
  </si>
  <si>
    <t>Does the review use the cautious or optimistic attrition boundary for individual-level attrition?</t>
  </si>
  <si>
    <t>Is there at least one relevant outcome that meets the review requirements? If no, provide an explanation.</t>
  </si>
  <si>
    <t>Percentage Black: Enter a percentage in column B.</t>
  </si>
  <si>
    <t>Percentage American Indian or Alaska Native: Enter a percentage in column B.</t>
  </si>
  <si>
    <t>Percentage Native Hawaiian or Other Pacific Islander: Enter a percentage in column B.</t>
  </si>
  <si>
    <t>Percentage White: Enter a percentage in column B.</t>
  </si>
  <si>
    <t>Percentage other or unknown race: Enter a percentage in column B.</t>
  </si>
  <si>
    <t>Percentage Non-Hispanic or Latino: Enter a percentage in column B.</t>
  </si>
  <si>
    <t>Percentage other or unknown ethnicity: Enter a percentage in column B.</t>
  </si>
  <si>
    <t>Percentage female: Enter a percentage in column B.</t>
  </si>
  <si>
    <t>Percentage other or unknown gender: Enter a percentage in column B.</t>
  </si>
  <si>
    <t>Percentage not 504 plan: Enter a percentage in column B.</t>
  </si>
  <si>
    <t>Percentage other or unknown 504 plan: Enter a percentage in column B.</t>
  </si>
  <si>
    <t>Percentage deaf-blindness: Enter a percentage in column B.</t>
  </si>
  <si>
    <t>Percentage developmental delay: Enter a percentage in column B.</t>
  </si>
  <si>
    <t>Percentage emotional disturbance: Enter a percentage in column B.</t>
  </si>
  <si>
    <t>Percentage hearing impairment: Enter a percentage in column B.</t>
  </si>
  <si>
    <t>Percentage intellectual disability: Enter a percentage in column B.</t>
  </si>
  <si>
    <t>Percentage multiple disabilities: Enter a percentage in column B.</t>
  </si>
  <si>
    <t>Percentage orthopedic impairment: Enter a percentage in column B.</t>
  </si>
  <si>
    <t>Percentage other health impairment: Enter a percentage in column B.</t>
  </si>
  <si>
    <t>Percentage specific learning disability: Enter a percentage in column B.</t>
  </si>
  <si>
    <t>Percentage speech or language impairment: Enter a percentage in column B.</t>
  </si>
  <si>
    <t>Percentage traumatic brain injury: Enter a percentage in column B.</t>
  </si>
  <si>
    <t>Percentage visual impairment: Enter a percentage in column B.</t>
  </si>
  <si>
    <t>Percentage no disabilities: Enter a percentage in column B.</t>
  </si>
  <si>
    <t>Percentage other or unknown disability: Enter a percentage in column B.</t>
  </si>
  <si>
    <t>Percentage no free or reduced-price lunch: Enter a percentage in column B.</t>
  </si>
  <si>
    <t>Percentage no Pell Grant eligibility: Enter a percentage in column B.</t>
  </si>
  <si>
    <t>Students</t>
  </si>
  <si>
    <t>Teachers</t>
  </si>
  <si>
    <t>School Leaders</t>
  </si>
  <si>
    <t>International</t>
  </si>
  <si>
    <t>(Pre-K) Center</t>
  </si>
  <si>
    <t>(Pre-K) School</t>
  </si>
  <si>
    <t>(K-12) Public</t>
  </si>
  <si>
    <t>(K-12) Private</t>
  </si>
  <si>
    <t>(K-12) Parochial</t>
  </si>
  <si>
    <t>(K-12) Charter</t>
  </si>
  <si>
    <t>(K-12) Magnet</t>
  </si>
  <si>
    <t>(K-12) Title I</t>
  </si>
  <si>
    <t>(Postsecondary) Two-year college</t>
  </si>
  <si>
    <t>(Postsecondary) Four-year college or university</t>
  </si>
  <si>
    <t>(Postsecondary) Public college</t>
  </si>
  <si>
    <t>(Postsecondary) Private College</t>
  </si>
  <si>
    <t>(Postsecondary) Profit</t>
  </si>
  <si>
    <t>(Postsecondary) Non-profit</t>
  </si>
  <si>
    <t>The following narrative fields inform study entries on the WWC website.</t>
  </si>
  <si>
    <t>Complete the following narrative fields to help inform other members of the review team about important study details.</t>
  </si>
  <si>
    <t>Will this be a main finding or supplementary finding?</t>
  </si>
  <si>
    <t>Select finding type</t>
  </si>
  <si>
    <t>Main finding</t>
  </si>
  <si>
    <t>Supplementary finding</t>
  </si>
  <si>
    <t>Independent measure?</t>
  </si>
  <si>
    <t>Select tag</t>
  </si>
  <si>
    <t>Literacy</t>
  </si>
  <si>
    <t>STEM</t>
  </si>
  <si>
    <t>Social Emotional Learning and Behavior</t>
  </si>
  <si>
    <t>Children and Youth with Disabilities</t>
  </si>
  <si>
    <t>English Learners</t>
  </si>
  <si>
    <t>Teachers and School Leaders</t>
  </si>
  <si>
    <t>High School Completion</t>
  </si>
  <si>
    <t>College Readiness and Competition</t>
  </si>
  <si>
    <t>School Choice</t>
  </si>
  <si>
    <t>Out-of-School Learning</t>
  </si>
  <si>
    <t>Career and Technical Education</t>
  </si>
  <si>
    <t>Targeted and Intensive Interventions</t>
  </si>
  <si>
    <t>Study Review Protocol, version 5.0</t>
  </si>
  <si>
    <r>
      <rPr>
        <u/>
        <sz val="14"/>
        <color theme="1"/>
        <rFont val="Times New Roman"/>
        <family val="1"/>
      </rPr>
      <t>Study Review Protocol:</t>
    </r>
    <r>
      <rPr>
        <sz val="14"/>
        <color theme="1"/>
        <rFont val="Times New Roman"/>
        <family val="1"/>
      </rPr>
      <t xml:space="preserve"> Ensure that the Study Review Protocol version is correct.</t>
    </r>
  </si>
  <si>
    <r>
      <rPr>
        <u/>
        <sz val="14"/>
        <color theme="1"/>
        <rFont val="Times New Roman"/>
        <family val="1"/>
      </rPr>
      <t>Effectiveness:</t>
    </r>
    <r>
      <rPr>
        <sz val="14"/>
        <color theme="1"/>
        <rFont val="Times New Roman"/>
        <family val="1"/>
      </rPr>
      <t xml:space="preserve"> Does the study examine the effect of an intervention?</t>
    </r>
  </si>
  <si>
    <r>
      <rPr>
        <u/>
        <sz val="14"/>
        <color theme="1"/>
        <rFont val="Times New Roman"/>
        <family val="1"/>
      </rPr>
      <t>Publicly available:</t>
    </r>
    <r>
      <rPr>
        <sz val="14"/>
        <color theme="1"/>
        <rFont val="Times New Roman"/>
        <family val="1"/>
      </rPr>
      <t xml:space="preserve"> Is the research report publicly available?</t>
    </r>
  </si>
  <si>
    <r>
      <rPr>
        <u/>
        <sz val="14"/>
        <color theme="1"/>
        <rFont val="Times New Roman"/>
        <family val="1"/>
      </rPr>
      <t>Completeness:</t>
    </r>
    <r>
      <rPr>
        <sz val="14"/>
        <color theme="1"/>
        <rFont val="Times New Roman"/>
        <family val="1"/>
      </rPr>
      <t xml:space="preserve"> Is the research report complete?</t>
    </r>
  </si>
  <si>
    <r>
      <rPr>
        <u/>
        <sz val="14"/>
        <color theme="1"/>
        <rFont val="Times New Roman"/>
        <family val="1"/>
      </rPr>
      <t>Language of report:</t>
    </r>
    <r>
      <rPr>
        <sz val="14"/>
        <color theme="1"/>
        <rFont val="Times New Roman"/>
        <family val="1"/>
      </rPr>
      <t xml:space="preserve"> Is the research report in English?</t>
    </r>
  </si>
  <si>
    <r>
      <rPr>
        <u/>
        <sz val="14"/>
        <color theme="1"/>
        <rFont val="Times New Roman"/>
        <family val="1"/>
      </rPr>
      <t>Location:</t>
    </r>
    <r>
      <rPr>
        <sz val="14"/>
        <color theme="1"/>
        <rFont val="Times New Roman"/>
        <family val="1"/>
      </rPr>
      <t xml:space="preserve"> Does the study examine sample members in the United States, in its territories or tribal entities, at U.S. military bases overseas, or in Organisation for Economic Cooperation and Development member countries in which English is the primary or most used language?</t>
    </r>
  </si>
  <si>
    <r>
      <rPr>
        <u/>
        <sz val="14"/>
        <color theme="1"/>
        <rFont val="Times New Roman"/>
        <family val="1"/>
      </rPr>
      <t>Focus:</t>
    </r>
    <r>
      <rPr>
        <sz val="14"/>
        <color theme="1"/>
        <rFont val="Times New Roman"/>
        <family val="1"/>
      </rPr>
      <t xml:space="preserve"> Is the intervention a program, product, policy, or practice aligned with the review protocol and Handbook?</t>
    </r>
  </si>
  <si>
    <r>
      <rPr>
        <u/>
        <sz val="14"/>
        <color theme="1"/>
        <rFont val="Times New Roman"/>
        <family val="1"/>
      </rPr>
      <t>Outcomes:</t>
    </r>
    <r>
      <rPr>
        <sz val="14"/>
        <color theme="1"/>
        <rFont val="Times New Roman"/>
        <family val="1"/>
      </rPr>
      <t xml:space="preserve"> Does the study include at least one outcome in a review protocol domain?</t>
    </r>
  </si>
  <si>
    <r>
      <rPr>
        <u/>
        <sz val="14"/>
        <color theme="1"/>
        <rFont val="Times New Roman"/>
        <family val="1"/>
      </rPr>
      <t>Study tag</t>
    </r>
    <r>
      <rPr>
        <sz val="14"/>
        <color theme="1"/>
        <rFont val="Times New Roman"/>
        <family val="1"/>
      </rPr>
      <t>: Select an additional tag if appropriate. If more than three tags are appropriate, list additional tags in column C.</t>
    </r>
  </si>
  <si>
    <r>
      <rPr>
        <u/>
        <sz val="14"/>
        <color theme="1"/>
        <rFont val="Times New Roman"/>
        <family val="1"/>
      </rPr>
      <t>Multisite</t>
    </r>
    <r>
      <rPr>
        <sz val="14"/>
        <color theme="1"/>
        <rFont val="Times New Roman"/>
        <family val="1"/>
      </rPr>
      <t>: Is this a multisite study? A study is considered multisite if the study is conducted in more than one state, district, school, or campus.</t>
    </r>
  </si>
  <si>
    <r>
      <t xml:space="preserve">What is the highest rating of any main finding in the study given current information?
</t>
    </r>
    <r>
      <rPr>
        <sz val="14"/>
        <color theme="1"/>
        <rFont val="Times New Roman"/>
        <family val="1"/>
      </rPr>
      <t xml:space="preserve"> </t>
    </r>
  </si>
  <si>
    <r>
      <rPr>
        <u/>
        <sz val="14"/>
        <color theme="1"/>
        <rFont val="Times New Roman"/>
        <family val="1"/>
      </rPr>
      <t>Study tag</t>
    </r>
    <r>
      <rPr>
        <sz val="14"/>
        <color theme="1"/>
        <rFont val="Times New Roman"/>
        <family val="1"/>
      </rPr>
      <t>: Select an additional tag if appropriate.</t>
    </r>
  </si>
  <si>
    <r>
      <rPr>
        <u/>
        <sz val="14"/>
        <color theme="1"/>
        <rFont val="Times New Roman"/>
        <family val="1"/>
      </rPr>
      <t>Criterion A (institutional check)</t>
    </r>
    <r>
      <rPr>
        <sz val="14"/>
        <color theme="1"/>
        <rFont val="Times New Roman"/>
        <family val="1"/>
      </rPr>
      <t>: Does the description of the forcing variable and intervention assignment mechanism show that manipulation was unlikely? Manipulation is only likely if there was both clear opportunity and incentive to manipulate scores on the forcing variable. Please explain whether there was a clear opportunity to manipulate scores or a clear incentive to manipulate scores.</t>
    </r>
  </si>
  <si>
    <r>
      <rPr>
        <u/>
        <sz val="14"/>
        <color theme="1"/>
        <rFont val="Times New Roman"/>
        <family val="1"/>
      </rPr>
      <t>Criterion B (statistical check)</t>
    </r>
    <r>
      <rPr>
        <sz val="14"/>
        <color theme="1"/>
        <rFont val="Times New Roman"/>
        <family val="1"/>
      </rPr>
      <t>: Is the integrity of the forcing variable demonstrated using a statistical test found in the literature? Does that test fail to reject the null hypothesis of continuity in the density of the forcing variable at the 5 percent significance level? Provide a description of the statistical test.</t>
    </r>
  </si>
  <si>
    <r>
      <rPr>
        <u/>
        <sz val="14"/>
        <color theme="1"/>
        <rFont val="Times New Roman"/>
        <family val="1"/>
      </rPr>
      <t>Criterion C (graphical check)</t>
    </r>
    <r>
      <rPr>
        <sz val="14"/>
        <color theme="1"/>
        <rFont val="Times New Roman"/>
        <family val="1"/>
      </rPr>
      <t>: Is the integrity of the forcing variable demonstrated using a graphical analysis? Is it true that there is no strong evidence of a discontinuity at the cutoff that is obviously larger than discontinuities in the density at other points? Provide a description of the graphical analysis.</t>
    </r>
  </si>
  <si>
    <r>
      <rPr>
        <u/>
        <sz val="14"/>
        <color theme="1"/>
        <rFont val="Times New Roman"/>
        <family val="1"/>
      </rPr>
      <t>Criterion A (most accurate adjustment for the forcing variable)</t>
    </r>
    <r>
      <rPr>
        <sz val="14"/>
        <color theme="1"/>
        <rFont val="Times New Roman"/>
        <family val="1"/>
      </rPr>
      <t>: Is at least one of the following true? (1) Study authors report the predicted mean attrition rate at the cutoff estimated using data from below the cutoff and the predicted mean attrition rate at the cutoff estimated using data from above the cutoff; both numbers are estimated using a statistical model that controls for the forcing variable using the same approach that was used to estimate the impact on the outcome. (2) Study authors reported enough information to calculate overall and differential attrition for the sample inside the bandwidth, with or without adjusting for the forcing variable. If yes, describe which.</t>
    </r>
  </si>
  <si>
    <r>
      <rPr>
        <u/>
        <sz val="14"/>
        <color theme="1"/>
        <rFont val="Times New Roman"/>
        <family val="1"/>
      </rPr>
      <t>Criterion B (less accurate adjustment for the forcing variable)</t>
    </r>
    <r>
      <rPr>
        <sz val="14"/>
        <color theme="1"/>
        <rFont val="Times New Roman"/>
        <family val="1"/>
      </rPr>
      <t>: Is it possible to calculate overall and differential attrition for the entire research sample, with or without adjusting for the forcing variable? If yes, describe which.</t>
    </r>
  </si>
  <si>
    <r>
      <rPr>
        <u/>
        <sz val="14"/>
        <color theme="1"/>
        <rFont val="Times New Roman"/>
        <family val="1"/>
      </rPr>
      <t>Criterion C (baseline equivalence, optimistic boundary)</t>
    </r>
    <r>
      <rPr>
        <sz val="14"/>
        <color theme="1"/>
        <rFont val="Times New Roman"/>
        <family val="1"/>
      </rPr>
      <t>: If the optimistic boundary applies, did the statistical model used to estimate the impact on the outcome include statistical adjustment for the key covariates described in the Handbook?</t>
    </r>
  </si>
  <si>
    <r>
      <rPr>
        <u/>
        <sz val="14"/>
        <color theme="1"/>
        <rFont val="Times New Roman"/>
        <family val="1"/>
      </rPr>
      <t>Criterion A (graphical evidence)</t>
    </r>
    <r>
      <rPr>
        <sz val="14"/>
        <color theme="1"/>
        <rFont val="Times New Roman"/>
        <family val="1"/>
      </rPr>
      <t>: Is there graphical evidence showing no unexplained discontinuities away from the cutoff that are larger than two times the standard error of the impact estimated at the cutoff? If no, describe why not.</t>
    </r>
  </si>
  <si>
    <r>
      <rPr>
        <u/>
        <sz val="14"/>
        <color theme="1"/>
        <rFont val="Times New Roman"/>
        <family val="1"/>
      </rPr>
      <t>Criterion A (controlling for forcing variable)</t>
    </r>
    <r>
      <rPr>
        <sz val="14"/>
        <color theme="1"/>
        <rFont val="Times New Roman"/>
        <family val="1"/>
      </rPr>
      <t>: Is the local average treatment effect for the outcome estimated using a statistical model that controls for the forcing variable?</t>
    </r>
  </si>
  <si>
    <r>
      <rPr>
        <u/>
        <sz val="14"/>
        <color theme="1"/>
        <rFont val="Times New Roman"/>
        <family val="1"/>
      </rPr>
      <t>Criterion B (local regression)</t>
    </r>
    <r>
      <rPr>
        <sz val="14"/>
        <color theme="1"/>
        <rFont val="Times New Roman"/>
        <family val="1"/>
      </rPr>
      <t>: Does the study use a local regression or related nonparametric approach in which impacts are estimated within a justified bandwidth? If yes, provide a description of the justified approach.</t>
    </r>
  </si>
  <si>
    <r>
      <rPr>
        <u/>
        <sz val="14"/>
        <color theme="1"/>
        <rFont val="Times New Roman"/>
        <family val="1"/>
      </rPr>
      <t>Criterion D (robustness)</t>
    </r>
    <r>
      <rPr>
        <sz val="14"/>
        <color theme="1"/>
        <rFont val="Times New Roman"/>
        <family val="1"/>
      </rPr>
      <t>: Does the study provide evidence that the findings are robust to varying bandwidth or functional form choices, using at least one of the five types of evidence that are sufficient to meet this criterion? If yes, describe how the study meets this criterion.</t>
    </r>
  </si>
  <si>
    <r>
      <rPr>
        <u/>
        <sz val="14"/>
        <color theme="1"/>
        <rFont val="Times New Roman"/>
        <family val="1"/>
      </rPr>
      <t>Criterion F (constraints)</t>
    </r>
    <r>
      <rPr>
        <sz val="14"/>
        <color theme="1"/>
        <rFont val="Times New Roman"/>
        <family val="1"/>
      </rPr>
      <t xml:space="preserve">: Is it true that the relationship between the forcing variable and the outcome is not constrained to be the same on both sides of the cutoff?  </t>
    </r>
  </si>
  <si>
    <r>
      <rPr>
        <u/>
        <sz val="14"/>
        <color theme="1"/>
        <rFont val="Times New Roman"/>
        <family val="1"/>
      </rPr>
      <t>Criterion A</t>
    </r>
    <r>
      <rPr>
        <sz val="14"/>
        <color theme="1"/>
        <rFont val="Times New Roman"/>
        <family val="1"/>
      </rPr>
      <t>: Is the participation indicator a binary indicator for taking up at least a portion of the intervention? Describe how participation is defined.</t>
    </r>
  </si>
  <si>
    <r>
      <rPr>
        <u/>
        <sz val="14"/>
        <color theme="1"/>
        <rFont val="Times New Roman"/>
        <family val="1"/>
      </rPr>
      <t>Criterion B</t>
    </r>
    <r>
      <rPr>
        <sz val="14"/>
        <color theme="1"/>
        <rFont val="Times New Roman"/>
        <family val="1"/>
      </rPr>
      <t>: Does the estimation model have exactly one participation indicator?</t>
    </r>
  </si>
  <si>
    <r>
      <rPr>
        <u/>
        <sz val="14"/>
        <color theme="1"/>
        <rFont val="Times New Roman"/>
        <family val="1"/>
      </rPr>
      <t>Criterion C</t>
    </r>
    <r>
      <rPr>
        <sz val="14"/>
        <color theme="1"/>
        <rFont val="Times New Roman"/>
        <family val="1"/>
      </rPr>
      <t>: Is the indicator for being above or below the cutoff a binary indicator for the groups to which study participants are assigned?</t>
    </r>
  </si>
  <si>
    <r>
      <rPr>
        <u/>
        <sz val="14"/>
        <color theme="1"/>
        <rFont val="Times New Roman"/>
        <family val="1"/>
      </rPr>
      <t>Criterion D</t>
    </r>
    <r>
      <rPr>
        <sz val="14"/>
        <color theme="1"/>
        <rFont val="Times New Roman"/>
        <family val="1"/>
      </rPr>
      <t xml:space="preserve">: Are the same covariates included in the analysis that estimates the impact on participation and the analysis that estimates the impact on the outcome? </t>
    </r>
  </si>
  <si>
    <r>
      <rPr>
        <u/>
        <sz val="14"/>
        <color theme="1"/>
        <rFont val="Times New Roman"/>
        <family val="1"/>
      </rPr>
      <t>Criterion E</t>
    </r>
    <r>
      <rPr>
        <sz val="14"/>
        <color theme="1"/>
        <rFont val="Times New Roman"/>
        <family val="1"/>
      </rPr>
      <t>: Are there no clear violations of the exclusion restriction? Describe any violations of the exclusion restriction.</t>
    </r>
  </si>
  <si>
    <r>
      <rPr>
        <u/>
        <sz val="14"/>
        <color theme="1"/>
        <rFont val="Times New Roman"/>
        <family val="1"/>
      </rPr>
      <t>Criterion F</t>
    </r>
    <r>
      <rPr>
        <sz val="14"/>
        <color theme="1"/>
        <rFont val="Times New Roman"/>
        <family val="1"/>
      </rPr>
      <t xml:space="preserve">: Is the forcing variable shown to be a strong predictor of participation in the intervention; that is, does it meet the minimum required first-stage </t>
    </r>
    <r>
      <rPr>
        <i/>
        <sz val="14"/>
        <color theme="1"/>
        <rFont val="Times New Roman"/>
        <family val="1"/>
      </rPr>
      <t>F-</t>
    </r>
    <r>
      <rPr>
        <sz val="14"/>
        <color theme="1"/>
        <rFont val="Times New Roman"/>
        <family val="1"/>
      </rPr>
      <t xml:space="preserve">statistic or </t>
    </r>
    <r>
      <rPr>
        <i/>
        <sz val="14"/>
        <color theme="1"/>
        <rFont val="Times New Roman"/>
        <family val="1"/>
      </rPr>
      <t>t-</t>
    </r>
    <r>
      <rPr>
        <sz val="14"/>
        <color theme="1"/>
        <rFont val="Times New Roman"/>
        <family val="1"/>
      </rPr>
      <t>statistic?</t>
    </r>
  </si>
  <si>
    <t>Multiple grades</t>
  </si>
  <si>
    <t>Multiple locations</t>
  </si>
  <si>
    <t>Multiple delivery methods</t>
  </si>
  <si>
    <t>Multiple intervention types</t>
  </si>
  <si>
    <t>Multiple intervention scopes</t>
  </si>
  <si>
    <t>Multiple intervention targets</t>
  </si>
  <si>
    <t>Multiple school types</t>
  </si>
  <si>
    <t>Multiple urbanicity settings</t>
  </si>
  <si>
    <t>Percentage not IEP/special education: Enter a percentage in column B.</t>
  </si>
  <si>
    <t>Percentage other or unknown IEP/special education: Enter a percentage in column B.</t>
  </si>
  <si>
    <t xml:space="preserve">Percentage Asian: Enter a percentage in column B.  </t>
  </si>
  <si>
    <t>Percentage 504 plan: Enter a percentage in column B.</t>
  </si>
  <si>
    <t>Percentage IEP/special education: Enter a percentage in column B.</t>
  </si>
  <si>
    <t>Percentage English language learner students: Enter a percentage in column B.</t>
  </si>
  <si>
    <t>Percentage Hispanic or Latino: Enter a percentage in column B.</t>
  </si>
  <si>
    <r>
      <t>Predicted cluster rates at cutoff from intervention group (</t>
    </r>
    <r>
      <rPr>
        <b/>
        <i/>
        <sz val="10"/>
        <color theme="1"/>
        <rFont val="Times New Roman"/>
        <family val="1"/>
      </rPr>
      <t>p</t>
    </r>
    <r>
      <rPr>
        <b/>
        <i/>
        <vertAlign val="subscript"/>
        <sz val="10"/>
        <color theme="1"/>
        <rFont val="Times New Roman"/>
        <family val="1"/>
      </rPr>
      <t>I</t>
    </r>
    <r>
      <rPr>
        <b/>
        <sz val="10"/>
        <color theme="1"/>
        <rFont val="Times New Roman"/>
        <family val="1"/>
      </rPr>
      <t>)</t>
    </r>
  </si>
  <si>
    <r>
      <t>Predicted cluster rates at cutoff from comparison group (</t>
    </r>
    <r>
      <rPr>
        <b/>
        <i/>
        <sz val="10"/>
        <color theme="1"/>
        <rFont val="Times New Roman"/>
        <family val="1"/>
      </rPr>
      <t>p</t>
    </r>
    <r>
      <rPr>
        <b/>
        <i/>
        <vertAlign val="subscript"/>
        <sz val="10"/>
        <color theme="1"/>
        <rFont val="Times New Roman"/>
        <family val="1"/>
      </rPr>
      <t>C</t>
    </r>
    <r>
      <rPr>
        <b/>
        <sz val="10"/>
        <color theme="1"/>
        <rFont val="Times New Roman"/>
        <family val="1"/>
      </rPr>
      <t>)</t>
    </r>
  </si>
  <si>
    <r>
      <t>Assigned 
sample clusters (</t>
    </r>
    <r>
      <rPr>
        <b/>
        <i/>
        <sz val="10"/>
        <color theme="1"/>
        <rFont val="Times New Roman"/>
        <family val="1"/>
      </rPr>
      <t>m</t>
    </r>
    <r>
      <rPr>
        <b/>
        <i/>
        <vertAlign val="subscript"/>
        <sz val="10"/>
        <color theme="1"/>
        <rFont val="Times New Roman"/>
        <family val="1"/>
      </rPr>
      <t>I</t>
    </r>
    <r>
      <rPr>
        <b/>
        <sz val="10"/>
        <color theme="1"/>
        <rFont val="Times New Roman"/>
        <family val="1"/>
      </rPr>
      <t>)</t>
    </r>
  </si>
  <si>
    <r>
      <t>Assigned 
sample clusters (</t>
    </r>
    <r>
      <rPr>
        <b/>
        <i/>
        <sz val="10"/>
        <color theme="1"/>
        <rFont val="Times New Roman"/>
        <family val="1"/>
      </rPr>
      <t>m</t>
    </r>
    <r>
      <rPr>
        <b/>
        <i/>
        <vertAlign val="subscript"/>
        <sz val="10"/>
        <color theme="1"/>
        <rFont val="Times New Roman"/>
        <family val="1"/>
      </rPr>
      <t>C</t>
    </r>
    <r>
      <rPr>
        <b/>
        <sz val="10"/>
        <color theme="1"/>
        <rFont val="Times New Roman"/>
        <family val="1"/>
      </rPr>
      <t>)</t>
    </r>
  </si>
  <si>
    <r>
      <t>Analytic 
sample clusters (</t>
    </r>
    <r>
      <rPr>
        <b/>
        <i/>
        <sz val="10"/>
        <color theme="1"/>
        <rFont val="Times New Roman"/>
        <family val="1"/>
      </rPr>
      <t>m</t>
    </r>
    <r>
      <rPr>
        <b/>
        <i/>
        <vertAlign val="subscript"/>
        <sz val="10"/>
        <color theme="1"/>
        <rFont val="Times New Roman"/>
        <family val="1"/>
      </rPr>
      <t>I</t>
    </r>
    <r>
      <rPr>
        <b/>
        <sz val="10"/>
        <color theme="1"/>
        <rFont val="Times New Roman"/>
        <family val="1"/>
      </rPr>
      <t>)</t>
    </r>
  </si>
  <si>
    <r>
      <t>Analytic 
sample cluster (</t>
    </r>
    <r>
      <rPr>
        <b/>
        <i/>
        <sz val="10"/>
        <color theme="1"/>
        <rFont val="Times New Roman"/>
        <family val="1"/>
      </rPr>
      <t>m</t>
    </r>
    <r>
      <rPr>
        <b/>
        <i/>
        <vertAlign val="subscript"/>
        <sz val="10"/>
        <color theme="1"/>
        <rFont val="Times New Roman"/>
        <family val="1"/>
      </rPr>
      <t>C</t>
    </r>
    <r>
      <rPr>
        <b/>
        <sz val="10"/>
        <color theme="1"/>
        <rFont val="Times New Roman"/>
        <family val="1"/>
      </rPr>
      <t>)</t>
    </r>
  </si>
  <si>
    <r>
      <t>Predicted rates at cutoff from intervention group (</t>
    </r>
    <r>
      <rPr>
        <b/>
        <i/>
        <sz val="10"/>
        <color theme="1"/>
        <rFont val="Times New Roman"/>
        <family val="1"/>
      </rPr>
      <t>p</t>
    </r>
    <r>
      <rPr>
        <b/>
        <i/>
        <vertAlign val="subscript"/>
        <sz val="10"/>
        <color theme="1"/>
        <rFont val="Times New Roman"/>
        <family val="1"/>
      </rPr>
      <t>I</t>
    </r>
    <r>
      <rPr>
        <b/>
        <sz val="10"/>
        <color theme="1"/>
        <rFont val="Times New Roman"/>
        <family val="1"/>
      </rPr>
      <t>)</t>
    </r>
  </si>
  <si>
    <r>
      <t>Assigned 
sample (</t>
    </r>
    <r>
      <rPr>
        <b/>
        <i/>
        <sz val="10"/>
        <color theme="1"/>
        <rFont val="Times New Roman"/>
        <family val="1"/>
      </rPr>
      <t>n</t>
    </r>
    <r>
      <rPr>
        <b/>
        <i/>
        <vertAlign val="subscript"/>
        <sz val="10"/>
        <color theme="1"/>
        <rFont val="Times New Roman"/>
        <family val="1"/>
      </rPr>
      <t>I</t>
    </r>
    <r>
      <rPr>
        <b/>
        <sz val="10"/>
        <color theme="1"/>
        <rFont val="Times New Roman"/>
        <family val="1"/>
      </rPr>
      <t>)</t>
    </r>
  </si>
  <si>
    <r>
      <t>Assigned 
sample (</t>
    </r>
    <r>
      <rPr>
        <b/>
        <i/>
        <sz val="10"/>
        <color theme="1"/>
        <rFont val="Times New Roman"/>
        <family val="1"/>
      </rPr>
      <t>n</t>
    </r>
    <r>
      <rPr>
        <b/>
        <i/>
        <vertAlign val="subscript"/>
        <sz val="10"/>
        <color theme="1"/>
        <rFont val="Times New Roman"/>
        <family val="1"/>
      </rPr>
      <t>C</t>
    </r>
    <r>
      <rPr>
        <b/>
        <sz val="10"/>
        <color theme="1"/>
        <rFont val="Times New Roman"/>
        <family val="1"/>
      </rPr>
      <t>)</t>
    </r>
  </si>
  <si>
    <r>
      <t>Analytic 
sample (</t>
    </r>
    <r>
      <rPr>
        <b/>
        <i/>
        <sz val="10"/>
        <color theme="1"/>
        <rFont val="Times New Roman"/>
        <family val="1"/>
      </rPr>
      <t>n</t>
    </r>
    <r>
      <rPr>
        <b/>
        <i/>
        <vertAlign val="subscript"/>
        <sz val="10"/>
        <color theme="1"/>
        <rFont val="Times New Roman"/>
        <family val="1"/>
      </rPr>
      <t>I</t>
    </r>
    <r>
      <rPr>
        <b/>
        <sz val="10"/>
        <color theme="1"/>
        <rFont val="Times New Roman"/>
        <family val="1"/>
      </rPr>
      <t>)</t>
    </r>
  </si>
  <si>
    <r>
      <t>Analytic 
sample (</t>
    </r>
    <r>
      <rPr>
        <b/>
        <i/>
        <sz val="10"/>
        <color theme="1"/>
        <rFont val="Times New Roman"/>
        <family val="1"/>
      </rPr>
      <t>n</t>
    </r>
    <r>
      <rPr>
        <b/>
        <i/>
        <vertAlign val="subscript"/>
        <sz val="10"/>
        <color theme="1"/>
        <rFont val="Times New Roman"/>
        <family val="1"/>
      </rPr>
      <t>C</t>
    </r>
    <r>
      <rPr>
        <b/>
        <sz val="10"/>
        <color theme="1"/>
        <rFont val="Times New Roman"/>
        <family val="1"/>
      </rPr>
      <t>)</t>
    </r>
  </si>
  <si>
    <r>
      <t xml:space="preserve">Unstandardized intervention impact </t>
    </r>
    <r>
      <rPr>
        <b/>
        <i/>
        <sz val="10"/>
        <color theme="1"/>
        <rFont val="Times New Roman"/>
        <family val="1"/>
      </rPr>
      <t>b</t>
    </r>
  </si>
  <si>
    <r>
      <t xml:space="preserve">Intervention </t>
    </r>
    <r>
      <rPr>
        <b/>
        <i/>
        <sz val="10"/>
        <color theme="1"/>
        <rFont val="Times New Roman"/>
        <family val="1"/>
      </rPr>
      <t>p</t>
    </r>
    <r>
      <rPr>
        <b/>
        <i/>
        <vertAlign val="subscript"/>
        <sz val="10"/>
        <color theme="1"/>
        <rFont val="Times New Roman"/>
        <family val="1"/>
      </rPr>
      <t>I</t>
    </r>
  </si>
  <si>
    <r>
      <t>Intervention SD</t>
    </r>
    <r>
      <rPr>
        <b/>
        <i/>
        <vertAlign val="subscript"/>
        <sz val="10"/>
        <color theme="1"/>
        <rFont val="Times New Roman"/>
        <family val="1"/>
      </rPr>
      <t>I</t>
    </r>
  </si>
  <si>
    <r>
      <t>Intervention n</t>
    </r>
    <r>
      <rPr>
        <b/>
        <i/>
        <vertAlign val="subscript"/>
        <sz val="10"/>
        <color theme="1"/>
        <rFont val="Times New Roman"/>
        <family val="1"/>
      </rPr>
      <t>I</t>
    </r>
  </si>
  <si>
    <r>
      <t>Intervention m</t>
    </r>
    <r>
      <rPr>
        <b/>
        <i/>
        <vertAlign val="subscript"/>
        <sz val="10"/>
        <color theme="1"/>
        <rFont val="Times New Roman"/>
        <family val="1"/>
      </rPr>
      <t>I</t>
    </r>
  </si>
  <si>
    <r>
      <t xml:space="preserve">Comparison </t>
    </r>
    <r>
      <rPr>
        <b/>
        <i/>
        <sz val="10"/>
        <color theme="1"/>
        <rFont val="Times New Roman"/>
        <family val="1"/>
      </rPr>
      <t>p</t>
    </r>
    <r>
      <rPr>
        <b/>
        <i/>
        <vertAlign val="subscript"/>
        <sz val="10"/>
        <color theme="1"/>
        <rFont val="Times New Roman"/>
        <family val="1"/>
      </rPr>
      <t>C</t>
    </r>
  </si>
  <si>
    <r>
      <t>Comparison SD</t>
    </r>
    <r>
      <rPr>
        <b/>
        <i/>
        <vertAlign val="subscript"/>
        <sz val="10"/>
        <color theme="1"/>
        <rFont val="Times New Roman"/>
        <family val="1"/>
      </rPr>
      <t>C</t>
    </r>
  </si>
  <si>
    <r>
      <t>Comparison n</t>
    </r>
    <r>
      <rPr>
        <b/>
        <i/>
        <vertAlign val="subscript"/>
        <sz val="10"/>
        <color theme="1"/>
        <rFont val="Times New Roman"/>
        <family val="1"/>
      </rPr>
      <t>C</t>
    </r>
  </si>
  <si>
    <r>
      <t>Comparison m</t>
    </r>
    <r>
      <rPr>
        <b/>
        <i/>
        <vertAlign val="subscript"/>
        <sz val="10"/>
        <color theme="1"/>
        <rFont val="Times New Roman"/>
        <family val="1"/>
      </rPr>
      <t>C</t>
    </r>
  </si>
  <si>
    <r>
      <t xml:space="preserve"> Unstandardized impact standard error </t>
    </r>
    <r>
      <rPr>
        <b/>
        <i/>
        <sz val="10"/>
        <color theme="1"/>
        <rFont val="Times New Roman"/>
        <family val="1"/>
      </rPr>
      <t>SE</t>
    </r>
    <r>
      <rPr>
        <b/>
        <sz val="10"/>
        <color theme="1"/>
        <rFont val="Times New Roman"/>
        <family val="1"/>
      </rPr>
      <t>[</t>
    </r>
    <r>
      <rPr>
        <b/>
        <i/>
        <sz val="10"/>
        <color theme="1"/>
        <rFont val="Times New Roman"/>
        <family val="1"/>
      </rPr>
      <t>b</t>
    </r>
    <r>
      <rPr>
        <b/>
        <sz val="10"/>
        <color theme="1"/>
        <rFont val="Times New Roman"/>
        <family val="1"/>
      </rPr>
      <t xml:space="preserve">] (can also calculate </t>
    </r>
    <r>
      <rPr>
        <b/>
        <i/>
        <sz val="10"/>
        <color theme="1"/>
        <rFont val="Times New Roman"/>
        <family val="1"/>
      </rPr>
      <t>b/t</t>
    </r>
    <r>
      <rPr>
        <b/>
        <sz val="10"/>
        <color theme="1"/>
        <rFont val="Times New Roman"/>
        <family val="1"/>
      </rPr>
      <t>)</t>
    </r>
  </si>
  <si>
    <r>
      <t xml:space="preserve">Study </t>
    </r>
    <r>
      <rPr>
        <b/>
        <i/>
        <sz val="10"/>
        <color theme="1"/>
        <rFont val="Times New Roman"/>
        <family val="1"/>
      </rPr>
      <t>p</t>
    </r>
  </si>
  <si>
    <r>
      <t xml:space="preserve">Average </t>
    </r>
    <r>
      <rPr>
        <b/>
        <i/>
        <sz val="10"/>
        <color theme="1"/>
        <rFont val="Times New Roman"/>
        <family val="1"/>
      </rPr>
      <t>n</t>
    </r>
    <r>
      <rPr>
        <b/>
        <i/>
        <vertAlign val="subscript"/>
        <sz val="10"/>
        <color theme="1"/>
        <rFont val="Times New Roman"/>
        <family val="1"/>
      </rPr>
      <t>i</t>
    </r>
  </si>
  <si>
    <r>
      <t xml:space="preserve">Average </t>
    </r>
    <r>
      <rPr>
        <b/>
        <i/>
        <sz val="10"/>
        <color theme="1"/>
        <rFont val="Times New Roman"/>
        <family val="1"/>
      </rPr>
      <t>n</t>
    </r>
    <r>
      <rPr>
        <b/>
        <i/>
        <vertAlign val="subscript"/>
        <sz val="10"/>
        <color theme="1"/>
        <rFont val="Times New Roman"/>
        <family val="1"/>
      </rPr>
      <t>c</t>
    </r>
  </si>
  <si>
    <t>Are estimates presented for supplemental findings that required a review?</t>
  </si>
  <si>
    <t>Overall cluster attrition (calculated automatically)</t>
  </si>
  <si>
    <t>Differential cluster attrition (calculated automatically)</t>
  </si>
  <si>
    <t>Low at cluster level? (calculated automatically)</t>
  </si>
  <si>
    <t>Overall attrition (calculated automatically)</t>
  </si>
  <si>
    <t>Differential attrition (calculated automatically)</t>
  </si>
  <si>
    <t>Low? (calculated automatically)</t>
  </si>
  <si>
    <r>
      <t xml:space="preserve">Baseline </t>
    </r>
    <r>
      <rPr>
        <b/>
        <i/>
        <sz val="10"/>
        <color theme="1"/>
        <rFont val="Times New Roman"/>
        <family val="1"/>
      </rPr>
      <t>df</t>
    </r>
    <r>
      <rPr>
        <b/>
        <sz val="10"/>
        <color theme="1"/>
        <rFont val="Times New Roman"/>
        <family val="1"/>
      </rPr>
      <t xml:space="preserve"> (calculated automatically)</t>
    </r>
  </si>
  <si>
    <r>
      <rPr>
        <b/>
        <sz val="10"/>
        <color theme="1"/>
        <rFont val="Times New Roman"/>
        <family val="1"/>
      </rPr>
      <t xml:space="preserve">Baseline </t>
    </r>
    <r>
      <rPr>
        <b/>
        <i/>
        <sz val="10"/>
        <color theme="1"/>
        <rFont val="Times New Roman"/>
        <family val="1"/>
      </rPr>
      <t>SD</t>
    </r>
    <r>
      <rPr>
        <b/>
        <i/>
        <vertAlign val="subscript"/>
        <sz val="10"/>
        <color theme="1"/>
        <rFont val="Times New Roman"/>
        <family val="1"/>
      </rPr>
      <t>p</t>
    </r>
    <r>
      <rPr>
        <b/>
        <i/>
        <sz val="10"/>
        <color theme="1"/>
        <rFont val="Times New Roman"/>
        <family val="1"/>
      </rPr>
      <t xml:space="preserve"> </t>
    </r>
    <r>
      <rPr>
        <b/>
        <sz val="10"/>
        <color theme="1"/>
        <rFont val="Times New Roman"/>
        <family val="1"/>
      </rPr>
      <t>(calculated automatically)</t>
    </r>
  </si>
  <si>
    <r>
      <rPr>
        <b/>
        <sz val="10"/>
        <color theme="1"/>
        <rFont val="Times New Roman"/>
        <family val="1"/>
      </rPr>
      <t>Baseline</t>
    </r>
    <r>
      <rPr>
        <b/>
        <i/>
        <sz val="10"/>
        <color theme="1"/>
        <rFont val="Times New Roman"/>
        <family val="1"/>
      </rPr>
      <t xml:space="preserve"> g </t>
    </r>
    <r>
      <rPr>
        <b/>
        <sz val="10"/>
        <color theme="1"/>
        <rFont val="Times New Roman"/>
        <family val="1"/>
      </rPr>
      <t>(calculated automatically)</t>
    </r>
  </si>
  <si>
    <t>Equivalent? (calculated automatically)</t>
  </si>
  <si>
    <r>
      <t xml:space="preserve">Impact </t>
    </r>
    <r>
      <rPr>
        <b/>
        <i/>
        <sz val="10"/>
        <color theme="1"/>
        <rFont val="Times New Roman"/>
        <family val="1"/>
      </rPr>
      <t xml:space="preserve">N </t>
    </r>
    <r>
      <rPr>
        <b/>
        <sz val="10"/>
        <color theme="1"/>
        <rFont val="Times New Roman"/>
        <family val="1"/>
      </rPr>
      <t xml:space="preserve">(calculated automatically from intervention and comparison </t>
    </r>
    <r>
      <rPr>
        <b/>
        <i/>
        <sz val="10"/>
        <color theme="1"/>
        <rFont val="Times New Roman"/>
        <family val="1"/>
      </rPr>
      <t>n</t>
    </r>
    <r>
      <rPr>
        <b/>
        <sz val="10"/>
        <color theme="1"/>
        <rFont val="Times New Roman"/>
        <family val="1"/>
      </rPr>
      <t>)</t>
    </r>
  </si>
  <si>
    <r>
      <t xml:space="preserve">Impact </t>
    </r>
    <r>
      <rPr>
        <b/>
        <i/>
        <sz val="10"/>
        <color theme="1"/>
        <rFont val="Times New Roman"/>
        <family val="1"/>
      </rPr>
      <t>M</t>
    </r>
    <r>
      <rPr>
        <b/>
        <sz val="10"/>
        <color theme="1"/>
        <rFont val="Times New Roman"/>
        <family val="1"/>
      </rPr>
      <t xml:space="preserve"> (calculated automatically from intervention and comparison </t>
    </r>
    <r>
      <rPr>
        <b/>
        <i/>
        <sz val="10"/>
        <color theme="1"/>
        <rFont val="Times New Roman"/>
        <family val="1"/>
      </rPr>
      <t>m</t>
    </r>
    <r>
      <rPr>
        <b/>
        <sz val="10"/>
        <color theme="1"/>
        <rFont val="Times New Roman"/>
        <family val="1"/>
      </rPr>
      <t>)</t>
    </r>
  </si>
  <si>
    <r>
      <t xml:space="preserve">df </t>
    </r>
    <r>
      <rPr>
        <b/>
        <sz val="10"/>
        <color theme="1"/>
        <rFont val="Times New Roman"/>
        <family val="1"/>
      </rPr>
      <t>(calculated automatically)</t>
    </r>
  </si>
  <si>
    <r>
      <t xml:space="preserve">g </t>
    </r>
    <r>
      <rPr>
        <b/>
        <sz val="10"/>
        <color theme="1"/>
        <rFont val="Times New Roman"/>
        <family val="1"/>
      </rPr>
      <t>(calculated automatically)</t>
    </r>
  </si>
  <si>
    <r>
      <t>SD</t>
    </r>
    <r>
      <rPr>
        <b/>
        <i/>
        <vertAlign val="subscript"/>
        <sz val="10"/>
        <color theme="1"/>
        <rFont val="Times New Roman"/>
        <family val="1"/>
      </rPr>
      <t>p</t>
    </r>
    <r>
      <rPr>
        <b/>
        <i/>
        <sz val="10"/>
        <color theme="1"/>
        <rFont val="Times New Roman"/>
        <family val="1"/>
      </rPr>
      <t xml:space="preserve"> </t>
    </r>
    <r>
      <rPr>
        <b/>
        <sz val="10"/>
        <color theme="1"/>
        <rFont val="Times New Roman"/>
        <family val="1"/>
      </rPr>
      <t>(calculated automatically)</t>
    </r>
  </si>
  <si>
    <r>
      <rPr>
        <b/>
        <i/>
        <sz val="10"/>
        <color theme="1"/>
        <rFont val="Times New Roman"/>
        <family val="1"/>
      </rPr>
      <t>SE</t>
    </r>
    <r>
      <rPr>
        <b/>
        <sz val="10"/>
        <color theme="1"/>
        <rFont val="Times New Roman"/>
        <family val="1"/>
      </rPr>
      <t>[</t>
    </r>
    <r>
      <rPr>
        <b/>
        <i/>
        <sz val="10"/>
        <color theme="1"/>
        <rFont val="Times New Roman"/>
        <family val="1"/>
      </rPr>
      <t>g</t>
    </r>
    <r>
      <rPr>
        <b/>
        <sz val="10"/>
        <color theme="1"/>
        <rFont val="Times New Roman"/>
        <family val="1"/>
      </rPr>
      <t>] (calculated automatically)</t>
    </r>
  </si>
  <si>
    <t>Does the study meet WWC RDD screening criteria?</t>
  </si>
  <si>
    <t>The study is eligible for review as an RDD.</t>
  </si>
  <si>
    <t>The study meets WWC standards with or without reservations. An explanation for the highest rating follows.</t>
  </si>
  <si>
    <t xml:space="preserve">Percentage autism spectrum disorder: Enter a percentage in column B. </t>
  </si>
  <si>
    <t xml:space="preserve">Percentage free or reduced-price lunch: Enter a percentage in column B. </t>
  </si>
  <si>
    <t>Percentage Pell Grant eligibility: Enter a percentage in column B.</t>
  </si>
  <si>
    <t>ED615645</t>
  </si>
  <si>
    <t>03.10.2023</t>
  </si>
  <si>
    <t>Oregon Promise</t>
  </si>
  <si>
    <t>1</t>
  </si>
  <si>
    <t>4</t>
  </si>
  <si>
    <t>2</t>
  </si>
  <si>
    <t>6</t>
  </si>
  <si>
    <t>B-3</t>
  </si>
  <si>
    <t>A-3, B-6</t>
  </si>
  <si>
    <t>Persisted during first year of college</t>
  </si>
  <si>
    <t>B-9</t>
  </si>
  <si>
    <t>B-8</t>
  </si>
  <si>
    <t>Select baseline effect size computation</t>
  </si>
  <si>
    <t>Impact and separate SDs for both groups</t>
  </si>
  <si>
    <t>Impact and total SD</t>
  </si>
  <si>
    <t>This outcome was drawn from administrative records and is automatically considered valid and reliable.</t>
  </si>
  <si>
    <t>The authors used the McCrary test to demonstrate the integrity of the forcing variable. The test for the analysis bandwidths ranging from +/- 0.24 to +/- 0.30 points around the GPA cutoff of 2.5 were nonsignificant at the 5 percent significance level.</t>
  </si>
  <si>
    <t>B-15</t>
  </si>
  <si>
    <t>B-8, B-16</t>
  </si>
  <si>
    <t>2/22/2023</t>
  </si>
  <si>
    <t>The binned plots in figure B3 are consistent with the linear functional form used to estimate the impacts.</t>
  </si>
  <si>
    <t>College Enrollment</t>
  </si>
  <si>
    <t>Progressing in College</t>
  </si>
  <si>
    <t>Number of main findings</t>
  </si>
  <si>
    <t>The authors only described Pell Grant eligibility for students who received the Oregon Promise award, not for the assigned or analytic sample.</t>
  </si>
  <si>
    <t>AQ</t>
  </si>
  <si>
    <t>B-6</t>
  </si>
  <si>
    <t xml:space="preserve">
 C-11 through C-13</t>
  </si>
  <si>
    <t>B-16</t>
  </si>
  <si>
    <t>There is no evidence that the intervention had any impact on the outcome except through take-up of the intervention, and participation was defined consistently in the intervention and comparison groups.</t>
  </si>
  <si>
    <t>B-7</t>
  </si>
  <si>
    <t>B-11</t>
  </si>
  <si>
    <t>B7</t>
  </si>
  <si>
    <t>B-1 through B-7</t>
  </si>
  <si>
    <t>12, postsecondary</t>
  </si>
  <si>
    <t>Study Review Guide (SRG): wwc_srg_rdd_v5.xlsx</t>
  </si>
  <si>
    <t>SRG trainer</t>
  </si>
  <si>
    <r>
      <rPr>
        <u/>
        <sz val="14"/>
        <color theme="1"/>
        <rFont val="Times New Roman"/>
        <family val="1"/>
      </rPr>
      <t>Intervention name:</t>
    </r>
    <r>
      <rPr>
        <sz val="14"/>
        <color theme="1"/>
        <rFont val="Times New Roman"/>
        <family val="1"/>
      </rPr>
      <t xml:space="preserve"> Name of the intervention(s) reviewed in this SRG. Note if there is one name for multiple versions or multiple names for one product. Ensure that the intervention name matches the naming conventions used for the Online Study Review Guide (OSRG).</t>
    </r>
  </si>
  <si>
    <r>
      <rPr>
        <u/>
        <sz val="14"/>
        <color theme="1"/>
        <rFont val="Times New Roman"/>
        <family val="1"/>
      </rPr>
      <t>Time frame:</t>
    </r>
    <r>
      <rPr>
        <sz val="14"/>
        <color theme="1"/>
        <rFont val="Times New Roman"/>
        <family val="1"/>
      </rPr>
      <t xml:space="preserve"> Is the research report published within the time frame specified in the protocol?</t>
    </r>
  </si>
  <si>
    <r>
      <rPr>
        <u/>
        <sz val="14"/>
        <color theme="1"/>
        <rFont val="Times New Roman"/>
        <family val="1"/>
      </rPr>
      <t>Population:</t>
    </r>
    <r>
      <rPr>
        <sz val="14"/>
        <color theme="1"/>
        <rFont val="Times New Roman"/>
        <family val="1"/>
      </rPr>
      <t xml:space="preserve"> Does the study examine an intervention administered to students/learners, teachers, school leaders, other educators, or home- or school-based service providers? </t>
    </r>
  </si>
  <si>
    <t>Select screening disposition: If the study does not meet WWC and review protocol screening criteria, provide a full explanation for the selected disposition code(s). If more than one disposition code is appropriate, copy and paste this row as many times as necessary to provide all relevant disposition codes.</t>
  </si>
  <si>
    <t>Regression discontinuity design screening criteria</t>
  </si>
  <si>
    <t>Is the forcing variable that was used to calculate impacts the same as the forcing variable that was used to assign units to groups? A proxy or estimated forcing variable with a correlation of less than 1 with the actual forcing variable does not meet this requirement.</t>
  </si>
  <si>
    <t>Explanation for screening disposition: If the study does not meet RDD screening criteria, please provide a full explanation for the selected disposition code(s). If more than one disposition code is appropriate, copy and paste this row as many times as necessary to provide all relevant disposition codes.</t>
  </si>
  <si>
    <t>Is the study free of factors that are confounded with either group? In particular, is the cutoff value of the forcing variable used to assign members of the study sample to intervention services other than the ones being studied? This is only a confound if the other services are not part of an intervention package. If no, explain why.</t>
  </si>
  <si>
    <t>Complete columns A-M in the Data tab to determine if outcomes meet review requirements (click here).</t>
  </si>
  <si>
    <t>Complete columns N-AI in the Data tab (click here) to calculate attrition.</t>
  </si>
  <si>
    <t>If attrition is high or unknown and the review uses the cautious boundary for attrition, complete columns AJ-BB in the Data tab (click here) to calculate baseline equivalence.</t>
  </si>
  <si>
    <r>
      <rPr>
        <u/>
        <sz val="14"/>
        <color theme="1"/>
        <rFont val="Times New Roman"/>
        <family val="1"/>
      </rPr>
      <t>Criterion C (baseline equivalence, cautious boundary)</t>
    </r>
    <r>
      <rPr>
        <sz val="14"/>
        <color theme="1"/>
        <rFont val="Times New Roman"/>
        <family val="1"/>
      </rPr>
      <t>: If the cautious boundary applies, are all of the following true? (1) Baseline equivalence is demonstrated for at least one analytic sample by calculating an RDD impact at the cutoff on the key covariates described in the Handbook. (2) This analysis used either (a) exactly the same bandwidth and/or functional form as was used to estimate the impact on the outcome, or (b) the same algorithm for selecting the bandwidth and/or functional form as was used to estimate the impact on the outcome. (3) The statistical model used to estimate the impact on the outcome included statistical adjustment for the key covariates described in the Handbook, if necessary. Describe which of these requirements are met.</t>
    </r>
  </si>
  <si>
    <t>Does the study satisfy standard 2 (attrition and baseline equivalence)?</t>
  </si>
  <si>
    <r>
      <rPr>
        <u/>
        <sz val="14"/>
        <color theme="1"/>
        <rFont val="Times New Roman"/>
        <family val="1"/>
      </rPr>
      <t>Criterion B (statistical evidence)</t>
    </r>
    <r>
      <rPr>
        <sz val="14"/>
        <color theme="1"/>
        <rFont val="Times New Roman"/>
        <family val="1"/>
      </rPr>
      <t xml:space="preserve">: Are all of the following true? (1) There is statistical evidence regarding whether there are discontinuities away from the cutoff. (2) The statistical tests used the same algorithm for selecting the bandwidth/functional form as was used to estimate the impact on the outcome. (3) These tests were conducted for at least four values of the forcing variable below and four values above the cutoff. (4) At least 95 percent of the impacts on the outcome at values other than the cutoff were statistically insignificant at the 5 percent significance level. </t>
    </r>
  </si>
  <si>
    <r>
      <rPr>
        <u/>
        <sz val="14"/>
        <color theme="1"/>
        <rFont val="Times New Roman"/>
        <family val="1"/>
      </rPr>
      <t>Criterion C ("best fit" regression)</t>
    </r>
    <r>
      <rPr>
        <sz val="14"/>
        <color theme="1"/>
        <rFont val="Times New Roman"/>
        <family val="1"/>
      </rPr>
      <t>: Does the study use a "best fit" regression that is shown to be a better fit to the data than at least two other functional forms using a goodness-of-fit measure from the methodological literature? If yes, describe how the study demonstrates fit.</t>
    </r>
  </si>
  <si>
    <r>
      <rPr>
        <u/>
        <sz val="14"/>
        <color theme="1"/>
        <rFont val="Times New Roman"/>
        <family val="1"/>
      </rPr>
      <t>Criterion E (graphical analysis)</t>
    </r>
    <r>
      <rPr>
        <sz val="14"/>
        <color theme="1"/>
        <rFont val="Times New Roman"/>
        <family val="1"/>
      </rPr>
      <t xml:space="preserve">: Is there a graphical analysis displaying the relationship between the outcome and forcing variable, including a scatter plot and a fitted curve; and is the display not obviously inconsistent with the choice of bandwidth and functional form used to estimate the impact on the outcome? </t>
    </r>
  </si>
  <si>
    <t>Standard 5: Fuzzy regression discontinuity design (FRDD)</t>
  </si>
  <si>
    <r>
      <rPr>
        <u/>
        <sz val="14"/>
        <color theme="1"/>
        <rFont val="Times New Roman"/>
        <family val="1"/>
      </rPr>
      <t>Criterion G</t>
    </r>
    <r>
      <rPr>
        <sz val="14"/>
        <color theme="1"/>
        <rFont val="Times New Roman"/>
        <family val="1"/>
      </rPr>
      <t>: Does the study use a local regression or related nonparametric approach in which FRDD impacts are estimated within a justified bandwidth, and is at least one of the following true: (1) The bandwidth is justified for the FRDD impact estimate (that is, the ratio); (2) the study uses separate justified bandwidths for the numerator and denominator; or (3) a justified numerator bandwidth is used for the FRDD impact estimate and is less than or equal to a justified bandwidth for the denominator. If yes, describe how the study meets this criterion.</t>
    </r>
  </si>
  <si>
    <r>
      <rPr>
        <u/>
        <sz val="14"/>
        <color theme="1"/>
        <rFont val="Times New Roman"/>
        <family val="1"/>
      </rPr>
      <t>Criterion H</t>
    </r>
    <r>
      <rPr>
        <sz val="14"/>
        <color theme="1"/>
        <rFont val="Times New Roman"/>
        <family val="1"/>
      </rPr>
      <t>: Is at least one of the following true: (1) The FRDD impact is estimated using a bandwidth that is justified only for the numerator, or (2) the denominator is estimated using a "best fit" functional form that is shown to be a better fit to the data than at least two other functional forms using a goodness-of-fit measure from the methodological literature. If yes, describe how the study meets this criterion.</t>
    </r>
  </si>
  <si>
    <t>Does the study satisfy standard 5 (FRDD)?</t>
  </si>
  <si>
    <t>Author query: Document any information needed to complete this review for any finding. The initial review should document how rating(s) would change depending on the availability of information. The final master review guide should summarize information that was provided (or not provided) in response to an author query.</t>
  </si>
  <si>
    <t>Stage 3: Study details (complete if study meets WWC Standards)</t>
  </si>
  <si>
    <t>Complete columns BB-BQ in the Data tab to designate findings as main or supplemental and calculate effect sizes. Complete BW-BX if there were author-reported effect sizes (click here).</t>
  </si>
  <si>
    <t>Contextual variables: The following rows through the support for implementation row will be entered into the OSRG. Enter sample information for the main analytic sample, when possible. For percentages, report up to two decimal places.</t>
  </si>
  <si>
    <t>Grade(s): If there are multiple grades, report all grades in column C.</t>
  </si>
  <si>
    <t>Percentage two or more races: Enter a percentage in column B.</t>
  </si>
  <si>
    <t>Percentage male: Enter a percentage in column B. If gender is not reported in the study, record "Not reported" in column C.</t>
  </si>
  <si>
    <t>Type of classroom</t>
  </si>
  <si>
    <t>Type of school: If there are multiple types, report all types in column C.</t>
  </si>
  <si>
    <t>Urbanicity: If there are multiple urbanicities, report all urbanicities in column C.</t>
  </si>
  <si>
    <t>Location: If there are multiple locations, report all locations in column C.</t>
  </si>
  <si>
    <t>Delivery method: If there are multiple methods, report all methods in column C.</t>
  </si>
  <si>
    <t>Intervention type: If there are multiple types, report all types in column C.</t>
  </si>
  <si>
    <t>Intervention scope: If there are multiple scopes, report all scopes in column C.</t>
  </si>
  <si>
    <t>Intervention target: If there are multiple targets, report all targets in column C.</t>
  </si>
  <si>
    <t>Sample characteristics that are relevant based on the synthesis protocol and details requested in the contextual details fields, as well as sample sizes (for example, students, classrooms, teachers, schools)</t>
  </si>
  <si>
    <t>Report: http://files.eric.ed.gov/fulltext/ED615645.pdf; appendix: http://files.eric.ed.gov/fulltext/ED615648.pdf</t>
  </si>
  <si>
    <t>In other years of the program, there may have been incentive and opportunity for Grade Point Average (GPA) manipulation, but there was confusion among students and high school employees about the 2.5 GPA cutoff for the 2015-16 school year that made it unlikely that scores were manipulated.</t>
  </si>
  <si>
    <t>Figure B2 in the appendix demonstrates no large discontinuities at the cutoff that are obviously larger than any other discontinuities at other points.</t>
  </si>
  <si>
    <t>For the outcomes where it was not possible to determine that there was low attrition, it is not possible to estimate baseline equivalence on enough demographic variables for those findings to satisfy this criterion.</t>
  </si>
  <si>
    <r>
      <t xml:space="preserve">The author provided sufficient information to determine that attrition was low for  college enrollment within 6 months of high school exit. This changed the research rating of the finding from </t>
    </r>
    <r>
      <rPr>
        <i/>
        <sz val="14"/>
        <color theme="1"/>
        <rFont val="Times New Roman"/>
        <family val="1"/>
      </rPr>
      <t xml:space="preserve">Does Not Meet WWC Standards </t>
    </r>
    <r>
      <rPr>
        <sz val="14"/>
        <color theme="1"/>
        <rFont val="Times New Roman"/>
        <family val="1"/>
      </rPr>
      <t xml:space="preserve">to </t>
    </r>
    <r>
      <rPr>
        <i/>
        <sz val="14"/>
        <color theme="1"/>
        <rFont val="Times New Roman"/>
        <family val="1"/>
      </rPr>
      <t>Meets WWC Standards With Reservations</t>
    </r>
    <r>
      <rPr>
        <sz val="14"/>
        <color theme="1"/>
        <rFont val="Times New Roman"/>
        <family val="1"/>
      </rPr>
      <t>.</t>
    </r>
  </si>
  <si>
    <t>(K-12) Public, (Postsecondary) 2-year college</t>
  </si>
  <si>
    <t>The study took place in Oregon public schools, using data from students' time in high school and in postsecondary institutions in the state.</t>
  </si>
  <si>
    <t>Unit of assignment (used for attrition and effect size calculation)</t>
  </si>
  <si>
    <r>
      <t xml:space="preserve">Baseline unstandardized impact </t>
    </r>
    <r>
      <rPr>
        <b/>
        <i/>
        <sz val="10"/>
        <color theme="1"/>
        <rFont val="Times New Roman"/>
        <family val="1"/>
      </rPr>
      <t>b</t>
    </r>
  </si>
  <si>
    <r>
      <t xml:space="preserve">Baseline intervention </t>
    </r>
    <r>
      <rPr>
        <b/>
        <i/>
        <sz val="10"/>
        <color theme="1"/>
        <rFont val="Times New Roman"/>
        <family val="1"/>
      </rPr>
      <t>p</t>
    </r>
    <r>
      <rPr>
        <b/>
        <i/>
        <vertAlign val="subscript"/>
        <sz val="10"/>
        <color theme="1"/>
        <rFont val="Times New Roman"/>
        <family val="1"/>
      </rPr>
      <t>I</t>
    </r>
  </si>
  <si>
    <r>
      <t xml:space="preserve">Baseline intervention </t>
    </r>
    <r>
      <rPr>
        <b/>
        <i/>
        <sz val="10"/>
        <color theme="1"/>
        <rFont val="Times New Roman"/>
        <family val="1"/>
      </rPr>
      <t>SD</t>
    </r>
    <r>
      <rPr>
        <b/>
        <i/>
        <vertAlign val="subscript"/>
        <sz val="10"/>
        <color theme="1"/>
        <rFont val="Times New Roman"/>
        <family val="1"/>
      </rPr>
      <t>I</t>
    </r>
  </si>
  <si>
    <r>
      <t xml:space="preserve">Baseline intervention </t>
    </r>
    <r>
      <rPr>
        <b/>
        <i/>
        <sz val="10"/>
        <color theme="1"/>
        <rFont val="Times New Roman"/>
        <family val="1"/>
      </rPr>
      <t>n</t>
    </r>
    <r>
      <rPr>
        <b/>
        <i/>
        <vertAlign val="subscript"/>
        <sz val="10"/>
        <color theme="1"/>
        <rFont val="Times New Roman"/>
        <family val="1"/>
      </rPr>
      <t>I</t>
    </r>
  </si>
  <si>
    <r>
      <t xml:space="preserve">Baseline intervention </t>
    </r>
    <r>
      <rPr>
        <b/>
        <i/>
        <sz val="10"/>
        <color theme="1"/>
        <rFont val="Times New Roman"/>
        <family val="1"/>
      </rPr>
      <t>m</t>
    </r>
    <r>
      <rPr>
        <b/>
        <i/>
        <vertAlign val="subscript"/>
        <sz val="10"/>
        <color theme="1"/>
        <rFont val="Times New Roman"/>
        <family val="1"/>
      </rPr>
      <t>I</t>
    </r>
  </si>
  <si>
    <r>
      <t xml:space="preserve">Baseline comparison </t>
    </r>
    <r>
      <rPr>
        <b/>
        <i/>
        <sz val="10"/>
        <color theme="1"/>
        <rFont val="Times New Roman"/>
        <family val="1"/>
      </rPr>
      <t>p</t>
    </r>
    <r>
      <rPr>
        <b/>
        <i/>
        <vertAlign val="subscript"/>
        <sz val="10"/>
        <color theme="1"/>
        <rFont val="Times New Roman"/>
        <family val="1"/>
      </rPr>
      <t>C</t>
    </r>
  </si>
  <si>
    <r>
      <t xml:space="preserve">Baseline comparison </t>
    </r>
    <r>
      <rPr>
        <b/>
        <i/>
        <sz val="10"/>
        <color theme="1"/>
        <rFont val="Times New Roman"/>
        <family val="1"/>
      </rPr>
      <t>SD</t>
    </r>
    <r>
      <rPr>
        <b/>
        <i/>
        <vertAlign val="subscript"/>
        <sz val="10"/>
        <color theme="1"/>
        <rFont val="Times New Roman"/>
        <family val="1"/>
      </rPr>
      <t>C</t>
    </r>
  </si>
  <si>
    <r>
      <t xml:space="preserve">Baseline comparison </t>
    </r>
    <r>
      <rPr>
        <b/>
        <i/>
        <sz val="10"/>
        <color theme="1"/>
        <rFont val="Times New Roman"/>
        <family val="1"/>
      </rPr>
      <t>n</t>
    </r>
    <r>
      <rPr>
        <b/>
        <i/>
        <vertAlign val="subscript"/>
        <sz val="10"/>
        <color theme="1"/>
        <rFont val="Times New Roman"/>
        <family val="1"/>
      </rPr>
      <t>C</t>
    </r>
  </si>
  <si>
    <r>
      <t xml:space="preserve">Baseline comparison </t>
    </r>
    <r>
      <rPr>
        <b/>
        <i/>
        <sz val="10"/>
        <color theme="1"/>
        <rFont val="Times New Roman"/>
        <family val="1"/>
      </rPr>
      <t>m</t>
    </r>
    <r>
      <rPr>
        <b/>
        <i/>
        <vertAlign val="subscript"/>
        <sz val="10"/>
        <color theme="1"/>
        <rFont val="Times New Roman"/>
        <family val="1"/>
      </rPr>
      <t>I</t>
    </r>
  </si>
  <si>
    <r>
      <t xml:space="preserve">Baseline total </t>
    </r>
    <r>
      <rPr>
        <b/>
        <i/>
        <sz val="10"/>
        <color theme="1"/>
        <rFont val="Times New Roman"/>
        <family val="1"/>
      </rPr>
      <t>SD</t>
    </r>
  </si>
  <si>
    <t>Calculate impact effect size from…</t>
  </si>
  <si>
    <t>Enrolled in college within 6 months of high school graduation</t>
  </si>
  <si>
    <t>Enrolled in college within 2 years of high school graduation</t>
  </si>
  <si>
    <t>Select domain</t>
  </si>
  <si>
    <t>The assigned sample included 795 students in the intervention group and 648 students in the comparison group. The analytic sample included 754 students in the intervention group and 629 students in the comparison group.</t>
  </si>
  <si>
    <r>
      <rPr>
        <u/>
        <sz val="14"/>
        <color theme="1"/>
        <rFont val="Times New Roman"/>
        <family val="1"/>
      </rPr>
      <t>Topic area protocol</t>
    </r>
    <r>
      <rPr>
        <sz val="14"/>
        <color theme="1"/>
        <rFont val="Times New Roman"/>
        <family val="1"/>
      </rPr>
      <t>: If this study is being reviewed under a topic area protocol, provide the name and version number.</t>
    </r>
  </si>
  <si>
    <t>If this is a cluster RDD, does the review use the cautious or optimistic boundary?</t>
  </si>
  <si>
    <t>Does the study report demographic data on race? Only select "No" if the study provided no information at all. If "No" is selected, skip to row 96.</t>
  </si>
  <si>
    <t>Does the study report demographic data on Hispanic or Latino ethnicity? Only select "No" if the study provided no information at all. If "No" is selected, skip to row 101.</t>
  </si>
  <si>
    <t>Does the study report demographic data on gender? Only select "No" if the study provided no information at all. If "No" is selected, skip to row 106.</t>
  </si>
  <si>
    <t>Does the study report demographic data on English language learner status? Only select "No" if the study provided no information at all. If "No" is selected, skip to row 111.</t>
  </si>
  <si>
    <t>Percentage not English language learner students: Enter a percentage in column B.</t>
  </si>
  <si>
    <t>Percentage other or unknown English language learner status: Enter a percentage in column B.</t>
  </si>
  <si>
    <t>Does the study report demographic data on Individualized Education Programs (IEPs) or special education status? Only select "No" if the study provided no information at all. If "No" is selected, skip to row 116.</t>
  </si>
  <si>
    <t>Does the study report demographic data on 504 plans? Only select "No" if the study provided no information at all. If "No" is selected, skip to row 121.</t>
  </si>
  <si>
    <t>Does the study report demographic data on disability status? Only select "No" if the study provided no information at all. If "No" is selected, skip to row 138.</t>
  </si>
  <si>
    <t>Does the study report demographic data on free or reduced-price lunch status? Only select "No" if the study provided no information at all. If "No" is selected, skip to row 143.</t>
  </si>
  <si>
    <t>Percentage other or unknown free or reduced-price lunch: Enter a percentage in column B.</t>
  </si>
  <si>
    <t>Does the study report demographic data on Pell Grant eligibility? Only select "No" if the study provided no information at all. If "No" is selected, skip to row 148.</t>
  </si>
  <si>
    <t>Percentage other or unknown Pell Grant eligibility: Enter a percentage in column B.</t>
  </si>
  <si>
    <t>Use column C for description</t>
  </si>
  <si>
    <t>This study review focuses on the fuzzy RDD design that used the sample from the Portland Metro area who graduated in the 2015-16 school year.</t>
  </si>
  <si>
    <t>For the 2015-16 school year, the cutoff did not involve criteria that might be used for other student financial aid packages, although in later years the cutoff also involved expected family contribution based on students' Free Application for Federal Student Aid.</t>
  </si>
  <si>
    <t xml:space="preserve">Based on the response to an author query, it was possible to calculate the overall and differential attrition for the sample inside the bandwidth without adjusting for the forcing variable for college enrollment within 6 months of high school exit. It is not possible to calculate attrition for college enrollment within 2 years of high school exit or persistence in the first year of college. </t>
  </si>
  <si>
    <t>The sign and significance of the justified bandwidth and two unjustified bandwidths are the same for both college enrollment within 6 months of high school exit and college persistence in the first year of college. These robustness checks are found in table C8.</t>
  </si>
  <si>
    <r>
      <t xml:space="preserve">The fuzzy RDD finding for college enrollment within 6 months of high school exit only partially satisfies the continuity standard because it does not provide statistical evidence of continuity. It also may only partially satisfy the fuzzy RDD standard due to ambiguity about bandwidth selection. The finding completely satisfies the other standards and is therefore eligible to receive a research rating of </t>
    </r>
    <r>
      <rPr>
        <i/>
        <sz val="14"/>
        <color theme="1"/>
        <rFont val="Times New Roman"/>
        <family val="1"/>
      </rPr>
      <t>Meets WWC Standards With Reservations</t>
    </r>
    <r>
      <rPr>
        <sz val="14"/>
        <color theme="1"/>
        <rFont val="Times New Roman"/>
        <family val="1"/>
      </rPr>
      <t>.</t>
    </r>
  </si>
  <si>
    <t>The assigned sample for the fuzzy RDD study had 1,443 students, and the final analytic sample had 1,383 students. In the assigned sample of students, approximately 5 percent were Asian, 8.5 percent were Black, 1.5 percent were American Indian or Alaskan Native, 1 percent were Native Hawaiian or Other Pacific Islander, 47 percent were White, and 4.5 percent were two or more races. About 32.5 percent of the students identified as Latinx, 58 percent were female and 42 percent were male, 6.5 percent were English language learners, 26 percent had ever received special education services, and 73 percent were ever eligible for free or reduced-price lunch.</t>
  </si>
  <si>
    <t>The intervention was Oregon Promise, a last-dollar financial aid program for recent Oregon high school graduates attending community college soon after graduating high school. The intervention condition was Portland Metro area students who graduated in the 2015-16 school year and had a GPA near the 2.5 GPA cutoff, were eligible for the program, applied for the program, and received the Oregon Promise financial aid.</t>
  </si>
  <si>
    <t>The comparison condition was Portland Metro area students who graduated in the 2015-16 school year, were near the 2.5 GPA cutoff for the Oregon Promise program, were not eligible for the program, and did not receive the financial aid.</t>
  </si>
  <si>
    <t>This was a fuzzy RDD examining the impact of the Oregon Promise financial aid program on postsecondary outcomes for students from the Portland Metro area who graduated high school in the 2015-16 school year, estimating the impact of the program for students near the GPA cutoff of 2.5.</t>
  </si>
  <si>
    <t>The eligible outcomes were enrolled in college within 6 months of high school graduation, in the College Enrollment domain; enrolled in college within 2 years of high school graduation, in the College Enrollment domain; and persisted during the first year of college, in the Progressing in College domain. Data were drawn from a dataset from the K-12 records of the Oregon Department of Education, national postsecondary data from the National Student Clearinghouse, and Oregon Promise application data provided by the Oregon Higher Education Coordinating Commission.</t>
  </si>
  <si>
    <t>To calculate overall and differential attrition for the students in the bandwidth of +/- 0.24 around the 2.5 GPA cutoff, please respond to the following request about table C8 starting on page C-11 in the appendix: What were the assigned and analytic sample sizes of the intervention and comparison group within the 0.24 bandwidth?</t>
  </si>
  <si>
    <t>Released: March 2023</t>
  </si>
  <si>
    <r>
      <rPr>
        <u/>
        <sz val="14"/>
        <color theme="1"/>
        <rFont val="Times New Roman"/>
        <family val="1"/>
      </rPr>
      <t>Select disposition code</t>
    </r>
    <r>
      <rPr>
        <sz val="14"/>
        <color theme="1"/>
        <rFont val="Times New Roman"/>
        <family val="1"/>
      </rPr>
      <t xml:space="preserve">: If the study receives a rating of </t>
    </r>
    <r>
      <rPr>
        <i/>
        <sz val="14"/>
        <color theme="1"/>
        <rFont val="Times New Roman"/>
        <family val="1"/>
      </rPr>
      <t xml:space="preserve">Does Not Meet WWC Standards </t>
    </r>
    <r>
      <rPr>
        <sz val="14"/>
        <color theme="1"/>
        <rFont val="Times New Roman"/>
        <family val="1"/>
      </rPr>
      <t xml:space="preserve">and more than one disposition code is appropriate, copy and paste this row and select the additional disposition code(s). If the study receives a rating of </t>
    </r>
    <r>
      <rPr>
        <i/>
        <sz val="14"/>
        <color theme="1"/>
        <rFont val="Times New Roman"/>
        <family val="1"/>
      </rPr>
      <t>Does Not Meet WWC Standards</t>
    </r>
    <r>
      <rPr>
        <sz val="14"/>
        <color theme="1"/>
        <rFont val="Times New Roman"/>
        <family val="1"/>
      </rPr>
      <t xml:space="preserve">, provide a full explanation for the selected disposition code(s). If a study receives a rating of </t>
    </r>
    <r>
      <rPr>
        <i/>
        <sz val="14"/>
        <color theme="1"/>
        <rFont val="Times New Roman"/>
        <family val="1"/>
      </rPr>
      <t>Meets WWC Standards With or Without Reservations</t>
    </r>
    <r>
      <rPr>
        <sz val="14"/>
        <color theme="1"/>
        <rFont val="Times New Roman"/>
        <family val="1"/>
      </rPr>
      <t>, briefly describe the contrast(s) that has that rating(s).</t>
    </r>
  </si>
  <si>
    <t>Other rating dispositions: If the rating may differ across study analyses, provide the rating for each sample, outcome, and time period combination, as necessary.</t>
  </si>
  <si>
    <t>Intervention condition as implemented in the study (including number of days, weeks, or months; number of sessions; time per session)</t>
  </si>
  <si>
    <t>Comparison condition as implemented in the study (including number of days, weeks, and months; number of sessions; time per session)</t>
  </si>
  <si>
    <t>There are three outcomes eligible for review:
-Enrolled in college within 6 months of high school graduation in the College Enrollment domain;
-Enrolled in college within 2 years of high school graduation in the College Enrollment domain; and
-Persisted during the first year of college in the Progressing in College domain.</t>
  </si>
  <si>
    <t>This review focuses on three outcomes: enrollment in college within 6 months of high school exit, enrollment in college within 2 years of high school exit, and persistence in college during the first year.</t>
  </si>
  <si>
    <t>Figure B3 is a binned scatterplot of the data that does not appear to have any unexplained discontinuities. There is some variability in the binned values but they do not appear discontinuous.</t>
  </si>
  <si>
    <r>
      <t xml:space="preserve">The ratings for the findings are as follows:
-College enrollment within 6 months of high school exit: </t>
    </r>
    <r>
      <rPr>
        <i/>
        <sz val="14"/>
        <color theme="1"/>
        <rFont val="Times New Roman"/>
        <family val="1"/>
      </rPr>
      <t>Meets WWC Standards With Reservations.</t>
    </r>
    <r>
      <rPr>
        <sz val="14"/>
        <color theme="1"/>
        <rFont val="Times New Roman"/>
        <family val="1"/>
      </rPr>
      <t xml:space="preserve">
-College enrollment within 2 years of high school exit: </t>
    </r>
    <r>
      <rPr>
        <i/>
        <sz val="14"/>
        <color theme="1"/>
        <rFont val="Times New Roman"/>
        <family val="1"/>
      </rPr>
      <t xml:space="preserve">Does Not Meet WWC Standards </t>
    </r>
    <r>
      <rPr>
        <sz val="14"/>
        <color theme="1"/>
        <rFont val="Times New Roman"/>
        <family val="1"/>
      </rPr>
      <t xml:space="preserve">because it was not possible to calculate attrition, and baseline equivalence could not be established on enough baseline covariates. The authors also did not use a bandwidth that was justified for that outcome.
-Persistence in the first year of college: </t>
    </r>
    <r>
      <rPr>
        <i/>
        <sz val="14"/>
        <color theme="1"/>
        <rFont val="Times New Roman"/>
        <family val="1"/>
      </rPr>
      <t>Does Not Meet WWC Standards</t>
    </r>
    <r>
      <rPr>
        <sz val="14"/>
        <color theme="1"/>
        <rFont val="Times New Roman"/>
        <family val="1"/>
      </rPr>
      <t xml:space="preserve"> because it was not possible to calculate attrition, and baseline equivalence could not be established on enough baseline covariates.</t>
    </r>
  </si>
  <si>
    <t>B-8, table B3</t>
  </si>
  <si>
    <t>2, 3</t>
  </si>
  <si>
    <t>The authors used the procedures described in Calinoco et al. (2017) to select optimal bandwidths. The authors only reported on results for bandwidths of +/- 0.24, +/- 0.27, and +/- 0.30. The bandwidth of 0.24 corresponded to the optimal bandwidth for college enrollment within 6 months of high school exit, and the bandwidth of 0.27 corresponded to persistence in the first year of college. College enrollment within 2 years of high school exit does not meet criterion B.</t>
  </si>
  <si>
    <r>
      <t xml:space="preserve">The minimum first-stage </t>
    </r>
    <r>
      <rPr>
        <i/>
        <sz val="14"/>
        <color theme="1"/>
        <rFont val="Times New Roman"/>
        <family val="1"/>
      </rPr>
      <t>F</t>
    </r>
    <r>
      <rPr>
        <sz val="14"/>
        <color theme="1"/>
        <rFont val="Times New Roman"/>
        <family val="1"/>
      </rPr>
      <t>-statistic across the various first-stage models was 17.9, which meets the required minimum of 16.</t>
    </r>
  </si>
  <si>
    <t>It is not clear if the bandwidths are justified for the total FRDD impact estimate or just for the numerator, but at a minimum, using a bandwidth that is justified just for the numerator meets this requirement. The study at best partially satisfies standard 3, so meeting this criterion is sufficient and no author query is required. Fully satisfying the FRDD standard would not change any finding or study ratings.</t>
  </si>
  <si>
    <t>Select appropriate ICC if using individual-level baseline SDs from a cluster-assignment study2</t>
  </si>
  <si>
    <t>This review did not examine the "still enrolled or completed college by 2019-20" outcomes because it did not appear to fit into any of the postsecondary domains.</t>
  </si>
  <si>
    <t>A1 and A2</t>
  </si>
  <si>
    <t>Does Pell Grant eligibility sum to 100 percent? Percentages must sum to 100 percent. Enter any unreported remainder in the "Percentage other or unknown" row. Column B will list "Yes" if the percentages sum to 100 percent, "No" if the percentages sum to anything other than 100 percent, or "Not reported" if "No" was selected was selected in the row asking about the availability of data.</t>
  </si>
  <si>
    <t>Does free or reduced-price lunch status sum to 100 percent? Percentages must sum to 100 percent. Enter any unreported remainder in the "Percentage other or unknown" row. Column B will list "Yes" if the percentages sum to 100 percent, "No" if the percentages sum to anything other than 100 percent, or "Not reported" if "No" was selected was selected in the row asking about the availability of data.</t>
  </si>
  <si>
    <t>Does disability status sum to 100 percent? Percentages must sum to 100 percent. Enter any unreported remainder in the "Percentage other or unknown" row. Column B will list "Yes" if the percentages sum to 100 percent, "No" if the percentages sum to anything other than 100 percent, or "Not reported" if "No" was selected was selected in the row asking about the availability of data.</t>
  </si>
  <si>
    <t>Does 504 plan status sum to 100 percent? Percentages must sum to 100 percent. Enter any unreported remainder in the "Percentage other or unknown" row. Column B will list "Yes" if the percentages sum to 100 percent, "No" if the percentages sum to anything other than 100 percent, or "Not reported" if "No" was selected was selected in the row asking about the availability of data.</t>
  </si>
  <si>
    <t>Does Individualized Education Program status sum to 100 percent? Percentages must sum to 100 percent. Enter any unreported remainder in the "Percentage other or unknown" row. Column B will list "Yes" if the percentages sum to 100 percent, "No" if the percentages sum to anything other than 100 percent, or "Not reported" if "No" was selected was selected in the row asking about the availability of data.</t>
  </si>
  <si>
    <t>Does English language learner student status sum to 100 percent? Percentages must sum to 100 percent. Enter any unreported remainder in the "Percentage other or unknown" row. Column B will list "Yes" if the percentages sum to 100 percent, "No" if the percentages sum to anything other than 100 percent, or "Not reported" if "No" was selected was selected in the row asking about the availability of data.</t>
  </si>
  <si>
    <t>Does gender sum to 100 percent? Percentages must sum to 100 percent. Enter any unreported remainder in the "Percentage other or unknown" row. Column B will list "Yes" if the percentages sum to 100 percent, "No" if the percentages sum to anything other than 100 percent, or "Not reported" if "No" was selected was selected in the row asking about the availability of data.</t>
  </si>
  <si>
    <t>Does ethnicity sum to 100 percent? Percentages must sum to 100 percent. Enter any unreported remainder in the "Percentage other or unknown" row. Column B will list "Yes" if the percentages sum to 100 percent, "No" if the percentages sum to anything other than 100 percent, or "Not reported" if "No" was selected was selected in the row asking about the availability of data.</t>
  </si>
  <si>
    <t>Does race sum to 100 percent? Percentages must sum to 100 percent. Enter any unreported remainder in the "Percentage other or unknown" row. Column B will list "Yes" if the percentages sum to 100 percent, "No" if the percentages sum to anything other than 100 percent, or "Not reported" if "No" was selected was selected in the row asking about the availability of data.</t>
  </si>
  <si>
    <t>Reported values are weighted averages of assigned (not analytic) intervention and comparison group characteristics within the 0.24 bandwidth.</t>
  </si>
  <si>
    <t>Reported values are weighted averages of assigned (not analytic) intervention comparison group characteristics within the 0.24 bandwidth.</t>
  </si>
  <si>
    <t>Reported values are weighted averages of assigned (not analytic) intervention comparison group characteristics within the 0.24 bandwidth, reporting on the demographic characteristic "ever received special education services."</t>
  </si>
  <si>
    <t>Reported values are weighted averages of assigned (not analytic) intervention comparison group characteristics within the 0.24 bandwidth, reporting on the demographic characteristic "ever eligible for the National School Lunch Program."</t>
  </si>
  <si>
    <r>
      <rPr>
        <u/>
        <sz val="14"/>
        <color theme="1"/>
        <rFont val="Times New Roman"/>
        <family val="1"/>
      </rPr>
      <t>Study tag</t>
    </r>
    <r>
      <rPr>
        <sz val="14"/>
        <color theme="1"/>
        <rFont val="Times New Roman"/>
        <family val="1"/>
      </rPr>
      <t>: If you are reviewing a study for quick reviews, single-study reviews, or grant reviews, or studies funded by the Institute of Education Sciences, select an appropriate tag. You may select up to two additional tags in the following rows, or "NA" if there are no applicable tags.</t>
    </r>
  </si>
  <si>
    <t>Not a cluster RDD</t>
  </si>
  <si>
    <t>Is there at least one outcome, sample, or time point with low attrition at the cluster and subcluster levels? If attrition is not low, select "No" in rows 46 and 47 and move on to row 49.</t>
  </si>
  <si>
    <t>What Works Clearinghouse Study Review Guide for Regression Discontinuity Designs</t>
  </si>
  <si>
    <t>This guide is intended for use by individuals trained and certified in What Works Clearinghouse (WWC) Regression Discontinuity Design (RDD) Standards, and in conjunction with the Procedures and Standards Handbook, version 5.0.</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</si>
</sst>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0.0000"/>
    <numFmt numFmtId="165" formatCode="0.0%"/>
  </numFmts>
  <fonts count="42" x14ac:knownFonts="1">
    <font>
      <sz val="10"/>
      <name val="Arial"/>
    </font>
    <font>
      <sz val="11"/>
      <color theme="1"/>
      <name val="Calibri"/>
      <family val="2"/>
      <scheme val="minor"/>
    </font>
    <font>
      <sz val="10"/>
      <name val="Arial"/>
      <family val="2"/>
    </font>
    <font>
      <sz val="9"/>
      <name val="Calibri"/>
      <family val="2"/>
      <scheme val="minor"/>
    </font>
    <font>
      <b/>
      <sz val="9"/>
      <name val="Calibri"/>
      <family val="2"/>
      <scheme val="minor"/>
    </font>
    <font>
      <u/>
      <sz val="10"/>
      <color theme="10"/>
      <name val="Arial"/>
      <family val="2"/>
    </font>
    <font>
      <sz val="8"/>
      <name val="Calibri"/>
      <family val="2"/>
      <scheme val="minor"/>
    </font>
    <font>
      <sz val="10"/>
      <name val="Arial"/>
      <family val="2"/>
    </font>
    <font>
      <sz val="18"/>
      <name val="Calibri"/>
      <family val="2"/>
      <scheme val="minor"/>
    </font>
    <font>
      <sz val="9"/>
      <name val="Publico Text"/>
      <family val="1"/>
    </font>
    <font>
      <b/>
      <sz val="9"/>
      <color theme="0" tint="-0.499984740745262"/>
      <name val="Publico Text"/>
      <family val="1"/>
    </font>
    <font>
      <sz val="10"/>
      <name val="Publico Text"/>
      <family val="1"/>
    </font>
    <font>
      <sz val="12"/>
      <name val="Publico Text"/>
      <family val="1"/>
    </font>
    <font>
      <sz val="22"/>
      <name val="Publico Text"/>
      <family val="1"/>
    </font>
    <font>
      <sz val="11"/>
      <name val="Publico Text"/>
      <family val="1"/>
    </font>
    <font>
      <b/>
      <sz val="11"/>
      <name val="Publico Text"/>
      <family val="1"/>
    </font>
    <font>
      <sz val="9"/>
      <color theme="1"/>
      <name val="Calibri"/>
      <family val="2"/>
      <scheme val="minor"/>
    </font>
    <font>
      <b/>
      <sz val="9"/>
      <color theme="1"/>
      <name val="Publico Text"/>
      <family val="1"/>
    </font>
    <font>
      <b/>
      <sz val="12"/>
      <color theme="1"/>
      <name val="Publico Text"/>
      <family val="1"/>
    </font>
    <font>
      <sz val="9"/>
      <color rgb="FF000000"/>
      <name val="Publico Text"/>
      <family val="1"/>
    </font>
    <font>
      <sz val="22"/>
      <name val="Calibri"/>
      <family val="2"/>
      <scheme val="minor"/>
    </font>
    <font>
      <sz val="8"/>
      <name val="Arial"/>
      <family val="2"/>
    </font>
    <font>
      <sz val="22"/>
      <name val="Arial"/>
      <family val="2"/>
    </font>
    <font>
      <b/>
      <sz val="14"/>
      <color theme="1" tint="0.14999847407452621"/>
      <name val="Times New Roman"/>
      <family val="1"/>
    </font>
    <font>
      <b/>
      <sz val="14"/>
      <name val="Times New Roman"/>
      <family val="1"/>
    </font>
    <font>
      <b/>
      <sz val="14"/>
      <color theme="1"/>
      <name val="Times New Roman"/>
      <family val="1"/>
    </font>
    <font>
      <sz val="14"/>
      <color theme="1"/>
      <name val="Times New Roman"/>
      <family val="1"/>
    </font>
    <font>
      <u/>
      <sz val="14"/>
      <color theme="1"/>
      <name val="Times New Roman"/>
      <family val="1"/>
    </font>
    <font>
      <b/>
      <i/>
      <sz val="14"/>
      <color theme="1"/>
      <name val="Times New Roman"/>
      <family val="1"/>
    </font>
    <font>
      <i/>
      <sz val="14"/>
      <color theme="1"/>
      <name val="Times New Roman"/>
      <family val="1"/>
    </font>
    <font>
      <sz val="14"/>
      <name val="Times New Roman"/>
      <family val="1"/>
    </font>
    <font>
      <b/>
      <sz val="10"/>
      <color theme="1"/>
      <name val="Times New Roman"/>
      <family val="1"/>
    </font>
    <font>
      <b/>
      <i/>
      <sz val="10"/>
      <color theme="1"/>
      <name val="Times New Roman"/>
      <family val="1"/>
    </font>
    <font>
      <b/>
      <i/>
      <vertAlign val="subscript"/>
      <sz val="10"/>
      <color theme="1"/>
      <name val="Times New Roman"/>
      <family val="1"/>
    </font>
    <font>
      <sz val="10"/>
      <color theme="1"/>
      <name val="Times New Roman"/>
      <family val="1"/>
    </font>
    <font>
      <b/>
      <sz val="9"/>
      <color theme="1"/>
      <name val="Times New Roman"/>
      <family val="1"/>
    </font>
    <font>
      <sz val="9"/>
      <color theme="1"/>
      <name val="Times New Roman"/>
      <family val="1"/>
    </font>
    <font>
      <sz val="9"/>
      <name val="Times New Roman"/>
      <family val="1"/>
    </font>
    <font>
      <sz val="16"/>
      <name val="Times New Roman"/>
      <family val="1"/>
    </font>
    <font>
      <b/>
      <sz val="15"/>
      <color theme="3"/>
      <name val="Calibri"/>
      <family val="2"/>
      <scheme val="minor"/>
    </font>
    <font>
      <b/>
      <sz val="13"/>
      <color theme="3"/>
      <name val="Calibri"/>
      <family val="2"/>
      <scheme val="minor"/>
    </font>
    <font>
      <b/>
      <sz val="12"/>
      <color theme="1"/>
      <name val="Times New Roman"/>
      <family val="1"/>
    </font>
  </fonts>
  <fills count="14">
    <fill>
      <patternFill patternType="none"/>
    </fill>
    <fill>
      <patternFill patternType="gray125"/>
    </fill>
    <fill>
      <patternFill patternType="solid">
        <fgColor theme="4" tint="0.79998168889431442"/>
        <bgColor indexed="64"/>
      </patternFill>
    </fill>
    <fill>
      <patternFill patternType="solid">
        <fgColor theme="2"/>
        <bgColor indexed="64"/>
      </patternFill>
    </fill>
    <fill>
      <patternFill patternType="solid">
        <fgColor theme="6" tint="0.59999389629810485"/>
        <bgColor indexed="64"/>
      </patternFill>
    </fill>
    <fill>
      <patternFill patternType="solid">
        <fgColor theme="0" tint="-4.9989318521683403E-2"/>
        <bgColor indexed="64"/>
      </patternFill>
    </fill>
    <fill>
      <patternFill patternType="solid">
        <fgColor theme="9" tint="0.59999389629810485"/>
        <bgColor indexed="64"/>
      </patternFill>
    </fill>
    <fill>
      <patternFill patternType="solid">
        <fgColor theme="5" tint="0.59999389629810485"/>
        <bgColor indexed="64"/>
      </patternFill>
    </fill>
    <fill>
      <patternFill patternType="solid">
        <fgColor theme="8" tint="0.59999389629810485"/>
        <bgColor indexed="64"/>
      </patternFill>
    </fill>
    <fill>
      <patternFill patternType="solid">
        <fgColor theme="7" tint="0.59999389629810485"/>
        <bgColor indexed="64"/>
      </patternFill>
    </fill>
    <fill>
      <patternFill patternType="solid">
        <fgColor theme="4" tint="0.59999389629810485"/>
        <bgColor indexed="64"/>
      </patternFill>
    </fill>
    <fill>
      <patternFill patternType="solid">
        <fgColor theme="0"/>
        <bgColor indexed="64"/>
      </patternFill>
    </fill>
    <fill>
      <patternFill patternType="solid">
        <fgColor theme="2" tint="-9.9978637043366805E-2"/>
        <bgColor indexed="64"/>
      </patternFill>
    </fill>
    <fill>
      <patternFill patternType="solid">
        <fgColor theme="0" tint="-0.14999847407452621"/>
        <bgColor indexed="64"/>
      </patternFill>
    </fill>
  </fills>
  <borders count="43">
    <border>
      <left/>
      <right/>
      <top/>
      <bottom/>
      <diagonal/>
    </border>
    <border>
      <left/>
      <right/>
      <top style="medium">
        <color indexed="64"/>
      </top>
      <bottom/>
      <diagonal/>
    </border>
    <border>
      <left style="medium">
        <color indexed="64"/>
      </left>
      <right/>
      <top/>
      <bottom/>
      <diagonal/>
    </border>
    <border>
      <left/>
      <right style="medium">
        <color indexed="64"/>
      </right>
      <top/>
      <bottom/>
      <diagonal/>
    </border>
    <border>
      <left style="hair">
        <color indexed="64"/>
      </left>
      <right style="hair">
        <color indexed="64"/>
      </right>
      <top style="medium">
        <color indexed="64"/>
      </top>
      <bottom style="hair">
        <color indexed="64"/>
      </bottom>
      <diagonal/>
    </border>
    <border>
      <left style="hair">
        <color indexed="64"/>
      </left>
      <right style="hair">
        <color indexed="64"/>
      </right>
      <top style="hair">
        <color indexed="64"/>
      </top>
      <bottom/>
      <diagonal/>
    </border>
    <border>
      <left style="hair">
        <color indexed="64"/>
      </left>
      <right style="hair">
        <color indexed="64"/>
      </right>
      <top style="hair">
        <color indexed="64"/>
      </top>
      <bottom style="hair">
        <color indexed="64"/>
      </bottom>
      <diagonal/>
    </border>
    <border>
      <left style="medium">
        <color indexed="64"/>
      </left>
      <right/>
      <top style="hair">
        <color indexed="64"/>
      </top>
      <bottom style="hair">
        <color indexed="64"/>
      </bottom>
      <diagonal/>
    </border>
    <border>
      <left style="thick">
        <color indexed="64"/>
      </left>
      <right style="thick">
        <color indexed="64"/>
      </right>
      <top/>
      <bottom/>
      <diagonal/>
    </border>
    <border>
      <left style="thick">
        <color indexed="64"/>
      </left>
      <right style="thick">
        <color indexed="64"/>
      </right>
      <top style="thick">
        <color indexed="64"/>
      </top>
      <bottom/>
      <diagonal/>
    </border>
    <border>
      <left/>
      <right/>
      <top style="dotted">
        <color auto="1"/>
      </top>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right style="medium">
        <color indexed="64"/>
      </right>
      <top style="thin">
        <color indexed="64"/>
      </top>
      <bottom/>
      <diagonal/>
    </border>
    <border>
      <left style="thin">
        <color indexed="64"/>
      </left>
      <right style="medium">
        <color indexed="64"/>
      </right>
      <top/>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right/>
      <top style="dotted">
        <color auto="1"/>
      </top>
      <bottom style="medium">
        <color auto="1"/>
      </bottom>
      <diagonal/>
    </border>
    <border>
      <left/>
      <right/>
      <top style="thin">
        <color theme="1"/>
      </top>
      <bottom/>
      <diagonal/>
    </border>
    <border>
      <left style="thin">
        <color theme="1"/>
      </left>
      <right/>
      <top style="medium">
        <color indexed="64"/>
      </top>
      <bottom/>
      <diagonal/>
    </border>
    <border>
      <left style="hair">
        <color indexed="64"/>
      </left>
      <right/>
      <top style="medium">
        <color indexed="64"/>
      </top>
      <bottom/>
      <diagonal/>
    </border>
    <border>
      <left style="hair">
        <color indexed="64"/>
      </left>
      <right/>
      <top style="hair">
        <color indexed="64"/>
      </top>
      <bottom/>
      <diagonal/>
    </border>
    <border>
      <left/>
      <right/>
      <top style="dotted">
        <color auto="1"/>
      </top>
      <bottom style="medium">
        <color rgb="FF000000"/>
      </bottom>
      <diagonal/>
    </border>
    <border>
      <left/>
      <right/>
      <top style="dotted">
        <color auto="1"/>
      </top>
      <bottom style="dotted">
        <color auto="1"/>
      </bottom>
      <diagonal/>
    </border>
    <border>
      <left style="thin">
        <color indexed="64"/>
      </left>
      <right style="thin">
        <color indexed="64"/>
      </right>
      <top style="thin">
        <color indexed="64"/>
      </top>
      <bottom style="medium">
        <color auto="1"/>
      </bottom>
      <diagonal/>
    </border>
    <border>
      <left style="thin">
        <color indexed="64"/>
      </left>
      <right style="medium">
        <color indexed="64"/>
      </right>
      <top style="thin">
        <color indexed="64"/>
      </top>
      <bottom style="medium">
        <color auto="1"/>
      </bottom>
      <diagonal/>
    </border>
    <border>
      <left style="thin">
        <color indexed="64"/>
      </left>
      <right style="thin">
        <color indexed="64"/>
      </right>
      <top style="thick">
        <color indexed="64"/>
      </top>
      <bottom style="thin">
        <color indexed="64"/>
      </bottom>
      <diagonal/>
    </border>
    <border>
      <left/>
      <right/>
      <top style="thin">
        <color indexed="64"/>
      </top>
      <bottom/>
      <diagonal/>
    </border>
    <border>
      <left style="thin">
        <color indexed="64"/>
      </left>
      <right style="medium">
        <color indexed="64"/>
      </right>
      <top style="thick">
        <color indexed="64"/>
      </top>
      <bottom style="thin">
        <color indexed="64"/>
      </bottom>
      <diagonal/>
    </border>
    <border>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right/>
      <top style="medium">
        <color indexed="64"/>
      </top>
      <bottom style="medium">
        <color indexed="64"/>
      </bottom>
      <diagonal/>
    </border>
    <border>
      <left/>
      <right style="thin">
        <color indexed="64"/>
      </right>
      <top style="thick">
        <color indexed="64"/>
      </top>
      <bottom style="thin">
        <color indexed="64"/>
      </bottom>
      <diagonal/>
    </border>
    <border>
      <left style="thin">
        <color indexed="64"/>
      </left>
      <right style="thin">
        <color indexed="64"/>
      </right>
      <top style="thick">
        <color indexed="64"/>
      </top>
      <bottom/>
      <diagonal/>
    </border>
    <border>
      <left/>
      <right style="thin">
        <color indexed="64"/>
      </right>
      <top style="thick">
        <color indexed="64"/>
      </top>
      <bottom/>
      <diagonal/>
    </border>
    <border>
      <left/>
      <right/>
      <top style="hair">
        <color indexed="64"/>
      </top>
      <bottom/>
      <diagonal/>
    </border>
    <border>
      <left/>
      <right/>
      <top/>
      <bottom style="thick">
        <color theme="4"/>
      </bottom>
      <diagonal/>
    </border>
    <border>
      <left/>
      <right/>
      <top/>
      <bottom style="thick">
        <color theme="4" tint="0.499984740745262"/>
      </bottom>
      <diagonal/>
    </border>
  </borders>
  <cellStyleXfs count="9">
    <xf numFmtId="0" fontId="0" fillId="0" borderId="0"/>
    <xf numFmtId="0" fontId="2" fillId="0" borderId="0"/>
    <xf numFmtId="9" fontId="2" fillId="0" borderId="0" applyFont="0" applyFill="0" applyBorder="0" applyAlignment="0" applyProtection="0"/>
    <xf numFmtId="0" fontId="5" fillId="0" borderId="0" applyNumberFormat="0" applyFill="0" applyBorder="0" applyAlignment="0" applyProtection="0">
      <alignment vertical="top"/>
      <protection locked="0"/>
    </xf>
    <xf numFmtId="9" fontId="7" fillId="0" borderId="0" applyFont="0" applyFill="0" applyBorder="0" applyAlignment="0" applyProtection="0"/>
    <xf numFmtId="0" fontId="1" fillId="0" borderId="0"/>
    <xf numFmtId="9" fontId="1" fillId="0" borderId="0" applyFont="0" applyFill="0" applyBorder="0" applyAlignment="0" applyProtection="0"/>
    <xf numFmtId="0" fontId="39" fillId="0" borderId="41" applyNumberFormat="0" applyFill="0" applyAlignment="0" applyProtection="0"/>
    <xf numFmtId="0" fontId="40" fillId="0" borderId="42" applyNumberFormat="0" applyFill="0" applyAlignment="0" applyProtection="0"/>
  </cellStyleXfs>
  <cellXfs count="277">
    <xf numFmtId="0" fontId="0" fillId="0" borderId="0" xfId="0"/>
    <xf numFmtId="0" fontId="3" fillId="0" borderId="0" xfId="0" applyFont="1"/>
    <xf numFmtId="0" fontId="3" fillId="0" borderId="0" xfId="1" applyFont="1"/>
    <xf numFmtId="164" fontId="3" fillId="0" borderId="0" xfId="1" applyNumberFormat="1" applyFont="1" applyAlignment="1">
      <alignment horizontal="center"/>
    </xf>
    <xf numFmtId="0" fontId="3" fillId="0" borderId="0" xfId="1" applyFont="1" applyAlignment="1">
      <alignment horizontal="center"/>
    </xf>
    <xf numFmtId="0" fontId="3" fillId="0" borderId="0" xfId="0" applyFont="1" applyProtection="1">
      <protection locked="0"/>
    </xf>
    <xf numFmtId="0" fontId="3" fillId="0" borderId="0" xfId="0" applyFont="1" applyAlignment="1" applyProtection="1">
      <alignment horizontal="center"/>
      <protection locked="0"/>
    </xf>
    <xf numFmtId="0" fontId="3" fillId="0" borderId="0" xfId="0" applyFont="1" applyAlignment="1" applyProtection="1">
      <alignment horizontal="left"/>
      <protection locked="0"/>
    </xf>
    <xf numFmtId="0" fontId="6" fillId="0" borderId="0" xfId="0" applyFont="1" applyAlignment="1" applyProtection="1">
      <alignment vertical="center" wrapText="1"/>
      <protection locked="0"/>
    </xf>
    <xf numFmtId="0" fontId="8" fillId="0" borderId="0" xfId="0" applyFont="1" applyProtection="1">
      <protection locked="0"/>
    </xf>
    <xf numFmtId="0" fontId="8" fillId="0" borderId="0" xfId="0" applyFont="1" applyAlignment="1" applyProtection="1">
      <alignment vertical="center" wrapText="1"/>
      <protection locked="0"/>
    </xf>
    <xf numFmtId="0" fontId="6" fillId="0" borderId="0" xfId="0" applyFont="1"/>
    <xf numFmtId="0" fontId="3" fillId="0" borderId="0" xfId="0" applyFont="1" applyAlignment="1">
      <alignment horizontal="center"/>
    </xf>
    <xf numFmtId="0" fontId="3" fillId="0" borderId="0" xfId="0" applyFont="1" applyAlignment="1">
      <alignment horizontal="left"/>
    </xf>
    <xf numFmtId="0" fontId="3" fillId="0" borderId="0" xfId="0" applyFont="1" applyAlignment="1">
      <alignment wrapText="1"/>
    </xf>
    <xf numFmtId="0" fontId="4" fillId="0" borderId="0" xfId="0" applyFont="1"/>
    <xf numFmtId="0" fontId="4" fillId="0" borderId="0" xfId="0" applyFont="1" applyAlignment="1">
      <alignment wrapText="1"/>
    </xf>
    <xf numFmtId="0" fontId="3" fillId="0" borderId="0" xfId="0" applyFont="1" applyAlignment="1" applyProtection="1">
      <alignment wrapText="1"/>
      <protection locked="0"/>
    </xf>
    <xf numFmtId="14" fontId="2" fillId="0" borderId="0" xfId="0" applyNumberFormat="1" applyFont="1"/>
    <xf numFmtId="0" fontId="2" fillId="0" borderId="0" xfId="0" applyFont="1"/>
    <xf numFmtId="0" fontId="2" fillId="0" borderId="0" xfId="0" applyFont="1" applyAlignment="1">
      <alignment wrapText="1"/>
    </xf>
    <xf numFmtId="0" fontId="0" fillId="0" borderId="0" xfId="0" applyAlignment="1">
      <alignment wrapText="1"/>
    </xf>
    <xf numFmtId="0" fontId="3" fillId="0" borderId="0" xfId="0" applyFont="1" applyAlignment="1">
      <alignment horizontal="center" wrapText="1"/>
    </xf>
    <xf numFmtId="0" fontId="3" fillId="0" borderId="0" xfId="0" applyFont="1" applyAlignment="1" applyProtection="1">
      <alignment horizontal="center" wrapText="1"/>
      <protection locked="0"/>
    </xf>
    <xf numFmtId="0" fontId="9" fillId="0" borderId="0" xfId="1" applyFont="1" applyAlignment="1" applyProtection="1">
      <alignment vertical="center"/>
      <protection locked="0"/>
    </xf>
    <xf numFmtId="0" fontId="11" fillId="0" borderId="0" xfId="0" applyFont="1"/>
    <xf numFmtId="0" fontId="9" fillId="0" borderId="0" xfId="1" applyFont="1" applyAlignment="1" applyProtection="1">
      <alignment horizontal="left" vertical="center" wrapText="1"/>
      <protection locked="0"/>
    </xf>
    <xf numFmtId="0" fontId="9" fillId="0" borderId="2" xfId="0" applyFont="1" applyBorder="1" applyAlignment="1">
      <alignment horizontal="left" vertical="center" wrapText="1"/>
    </xf>
    <xf numFmtId="0" fontId="9" fillId="0" borderId="0" xfId="0" applyFont="1" applyProtection="1">
      <protection locked="0"/>
    </xf>
    <xf numFmtId="0" fontId="9" fillId="0" borderId="0" xfId="0" applyFont="1" applyAlignment="1" applyProtection="1">
      <alignment wrapText="1"/>
      <protection locked="0"/>
    </xf>
    <xf numFmtId="0" fontId="12" fillId="0" borderId="5" xfId="1" applyFont="1" applyBorder="1" applyAlignment="1">
      <alignment horizontal="left" wrapText="1"/>
    </xf>
    <xf numFmtId="0" fontId="13" fillId="0" borderId="0" xfId="1" applyFont="1" applyAlignment="1" applyProtection="1">
      <alignment vertical="center"/>
      <protection locked="0"/>
    </xf>
    <xf numFmtId="0" fontId="9" fillId="0" borderId="0" xfId="1" applyFont="1" applyAlignment="1" applyProtection="1">
      <alignment vertical="top"/>
      <protection locked="0"/>
    </xf>
    <xf numFmtId="0" fontId="13" fillId="0" borderId="0" xfId="1" applyFont="1" applyAlignment="1" applyProtection="1">
      <alignment horizontal="center" vertical="top"/>
      <protection locked="0"/>
    </xf>
    <xf numFmtId="0" fontId="9" fillId="0" borderId="0" xfId="1" applyFont="1" applyProtection="1">
      <protection locked="0"/>
    </xf>
    <xf numFmtId="0" fontId="13" fillId="0" borderId="0" xfId="1" applyFont="1" applyProtection="1">
      <protection locked="0"/>
    </xf>
    <xf numFmtId="0" fontId="9" fillId="0" borderId="0" xfId="1" applyFont="1" applyAlignment="1" applyProtection="1">
      <alignment wrapText="1"/>
      <protection locked="0"/>
    </xf>
    <xf numFmtId="0" fontId="13" fillId="0" borderId="0" xfId="1" applyFont="1" applyAlignment="1" applyProtection="1">
      <alignment wrapText="1"/>
      <protection locked="0"/>
    </xf>
    <xf numFmtId="0" fontId="10" fillId="0" borderId="0" xfId="1" applyFont="1" applyAlignment="1" applyProtection="1">
      <alignment vertical="center"/>
      <protection locked="0"/>
    </xf>
    <xf numFmtId="0" fontId="13" fillId="0" borderId="0" xfId="0" applyFont="1" applyProtection="1">
      <protection locked="0"/>
    </xf>
    <xf numFmtId="0" fontId="14" fillId="0" borderId="0" xfId="0" applyFont="1"/>
    <xf numFmtId="0" fontId="14" fillId="0" borderId="0" xfId="0" applyFont="1" applyAlignment="1">
      <alignment wrapText="1"/>
    </xf>
    <xf numFmtId="0" fontId="14" fillId="0" borderId="0" xfId="0" applyFont="1" applyAlignment="1">
      <alignment horizontal="justify" wrapText="1"/>
    </xf>
    <xf numFmtId="0" fontId="14" fillId="0" borderId="0" xfId="0" applyFont="1" applyAlignment="1">
      <alignment horizontal="justify"/>
    </xf>
    <xf numFmtId="0" fontId="15" fillId="0" borderId="0" xfId="0" applyFont="1" applyAlignment="1">
      <alignment wrapText="1"/>
    </xf>
    <xf numFmtId="0" fontId="14" fillId="0" borderId="0" xfId="1" applyFont="1"/>
    <xf numFmtId="0" fontId="14" fillId="0" borderId="0" xfId="0" applyFont="1" applyAlignment="1">
      <alignment horizontal="left" wrapText="1"/>
    </xf>
    <xf numFmtId="15" fontId="14" fillId="0" borderId="0" xfId="0" applyNumberFormat="1" applyFont="1" applyAlignment="1">
      <alignment wrapText="1"/>
    </xf>
    <xf numFmtId="0" fontId="16" fillId="0" borderId="0" xfId="0" applyFont="1" applyAlignment="1">
      <alignment horizontal="left"/>
    </xf>
    <xf numFmtId="0" fontId="16" fillId="0" borderId="0" xfId="0" applyFont="1" applyAlignment="1" applyProtection="1">
      <alignment horizontal="left"/>
      <protection locked="0"/>
    </xf>
    <xf numFmtId="0" fontId="3" fillId="0" borderId="0" xfId="0" applyFont="1" applyAlignment="1" applyProtection="1">
      <alignment vertical="center" wrapText="1"/>
      <protection locked="0"/>
    </xf>
    <xf numFmtId="0" fontId="3" fillId="0" borderId="0" xfId="0" applyFont="1" applyAlignment="1">
      <alignment vertical="center" wrapText="1"/>
    </xf>
    <xf numFmtId="0" fontId="3" fillId="0" borderId="0" xfId="0" applyFont="1" applyAlignment="1">
      <alignment horizontal="center" vertical="center" wrapText="1"/>
    </xf>
    <xf numFmtId="0" fontId="3" fillId="0" borderId="0" xfId="0" applyFont="1" applyAlignment="1" applyProtection="1">
      <alignment horizontal="center" vertical="center" wrapText="1"/>
      <protection locked="0"/>
    </xf>
    <xf numFmtId="0" fontId="0" fillId="0" borderId="0" xfId="0" applyAlignment="1">
      <alignment horizontal="center" vertical="center"/>
    </xf>
    <xf numFmtId="0" fontId="3" fillId="0" borderId="0" xfId="1" applyFont="1" applyAlignment="1">
      <alignment vertical="top"/>
    </xf>
    <xf numFmtId="0" fontId="20" fillId="0" borderId="0" xfId="1" applyFont="1"/>
    <xf numFmtId="0" fontId="22" fillId="0" borderId="0" xfId="0" applyFont="1"/>
    <xf numFmtId="0" fontId="9" fillId="0" borderId="0" xfId="1" applyFont="1"/>
    <xf numFmtId="0" fontId="9" fillId="0" borderId="32" xfId="1" applyFont="1" applyBorder="1"/>
    <xf numFmtId="0" fontId="3" fillId="0" borderId="32" xfId="1" applyFont="1" applyBorder="1" applyAlignment="1">
      <alignment vertical="top"/>
    </xf>
    <xf numFmtId="0" fontId="9" fillId="0" borderId="0" xfId="1" applyFont="1" applyAlignment="1">
      <alignment vertical="center"/>
    </xf>
    <xf numFmtId="0" fontId="11" fillId="0" borderId="0" xfId="0" applyFont="1" applyAlignment="1">
      <alignment horizontal="left" wrapText="1"/>
    </xf>
    <xf numFmtId="0" fontId="11" fillId="0" borderId="0" xfId="0" applyFont="1" applyAlignment="1">
      <alignment wrapText="1"/>
    </xf>
    <xf numFmtId="0" fontId="23" fillId="3" borderId="11" xfId="1" applyFont="1" applyFill="1" applyBorder="1" applyAlignment="1" applyProtection="1">
      <alignment horizontal="center" vertical="center" wrapText="1"/>
      <protection locked="0"/>
    </xf>
    <xf numFmtId="0" fontId="24" fillId="3" borderId="11" xfId="1" applyFont="1" applyFill="1" applyBorder="1" applyAlignment="1" applyProtection="1">
      <alignment horizontal="center" vertical="center" wrapText="1"/>
      <protection locked="0"/>
    </xf>
    <xf numFmtId="0" fontId="24" fillId="10" borderId="0" xfId="1" applyFont="1" applyFill="1" applyAlignment="1">
      <alignment horizontal="center" vertical="center" wrapText="1"/>
    </xf>
    <xf numFmtId="0" fontId="25" fillId="10" borderId="15" xfId="1" applyFont="1" applyFill="1" applyBorder="1" applyAlignment="1">
      <alignment vertical="center"/>
    </xf>
    <xf numFmtId="0" fontId="25" fillId="10" borderId="15" xfId="1" applyFont="1" applyFill="1" applyBorder="1" applyAlignment="1">
      <alignment horizontal="center" vertical="center" wrapText="1"/>
    </xf>
    <xf numFmtId="0" fontId="25" fillId="10" borderId="15" xfId="1" applyFont="1" applyFill="1" applyBorder="1" applyAlignment="1">
      <alignment horizontal="left" vertical="center" wrapText="1"/>
    </xf>
    <xf numFmtId="49" fontId="25" fillId="10" borderId="17" xfId="1" applyNumberFormat="1" applyFont="1" applyFill="1" applyBorder="1" applyAlignment="1">
      <alignment horizontal="left" vertical="center" wrapText="1"/>
    </xf>
    <xf numFmtId="0" fontId="25" fillId="10" borderId="0" xfId="1" applyFont="1" applyFill="1" applyAlignment="1">
      <alignment vertical="center"/>
    </xf>
    <xf numFmtId="0" fontId="26" fillId="10" borderId="0" xfId="1" applyFont="1" applyFill="1" applyAlignment="1">
      <alignment vertical="center"/>
    </xf>
    <xf numFmtId="0" fontId="26" fillId="2" borderId="14" xfId="1" applyFont="1" applyFill="1" applyBorder="1" applyAlignment="1">
      <alignment vertical="center" wrapText="1"/>
    </xf>
    <xf numFmtId="0" fontId="25" fillId="3" borderId="11" xfId="1" applyFont="1" applyFill="1" applyBorder="1" applyAlignment="1" applyProtection="1">
      <alignment horizontal="center" vertical="center" wrapText="1"/>
      <protection locked="0"/>
    </xf>
    <xf numFmtId="0" fontId="28" fillId="3" borderId="14" xfId="1" applyFont="1" applyFill="1" applyBorder="1" applyAlignment="1" applyProtection="1">
      <alignment horizontal="left" vertical="center" wrapText="1"/>
      <protection locked="0"/>
    </xf>
    <xf numFmtId="49" fontId="26" fillId="3" borderId="18" xfId="1" applyNumberFormat="1" applyFont="1" applyFill="1" applyBorder="1" applyAlignment="1" applyProtection="1">
      <alignment horizontal="right" vertical="top" wrapText="1"/>
      <protection locked="0"/>
    </xf>
    <xf numFmtId="0" fontId="26" fillId="2" borderId="34" xfId="1" applyFont="1" applyFill="1" applyBorder="1" applyAlignment="1">
      <alignment vertical="center" wrapText="1"/>
    </xf>
    <xf numFmtId="0" fontId="25" fillId="3" borderId="11" xfId="1" applyFont="1" applyFill="1" applyBorder="1" applyAlignment="1" applyProtection="1">
      <alignment horizontal="center" vertical="center"/>
      <protection locked="0"/>
    </xf>
    <xf numFmtId="0" fontId="26" fillId="3" borderId="11" xfId="1" applyFont="1" applyFill="1" applyBorder="1" applyAlignment="1" applyProtection="1">
      <alignment horizontal="left" vertical="center" wrapText="1"/>
      <protection locked="0"/>
    </xf>
    <xf numFmtId="49" fontId="26" fillId="3" borderId="12" xfId="1" applyNumberFormat="1" applyFont="1" applyFill="1" applyBorder="1" applyAlignment="1" applyProtection="1">
      <alignment horizontal="right" vertical="top" wrapText="1"/>
      <protection locked="0"/>
    </xf>
    <xf numFmtId="0" fontId="26" fillId="2" borderId="13" xfId="1" applyFont="1" applyFill="1" applyBorder="1" applyAlignment="1">
      <alignment vertical="center" wrapText="1"/>
    </xf>
    <xf numFmtId="0" fontId="26" fillId="3" borderId="13" xfId="1" applyFont="1" applyFill="1" applyBorder="1" applyAlignment="1" applyProtection="1">
      <alignment horizontal="left" vertical="center" wrapText="1"/>
      <protection locked="0"/>
    </xf>
    <xf numFmtId="49" fontId="26" fillId="3" borderId="19" xfId="1" applyNumberFormat="1" applyFont="1" applyFill="1" applyBorder="1" applyAlignment="1" applyProtection="1">
      <alignment horizontal="right" vertical="top" wrapText="1"/>
      <protection locked="0"/>
    </xf>
    <xf numFmtId="0" fontId="25" fillId="2" borderId="0" xfId="1" applyFont="1" applyFill="1" applyAlignment="1">
      <alignment vertical="center"/>
    </xf>
    <xf numFmtId="0" fontId="25" fillId="2" borderId="0" xfId="1" applyFont="1" applyFill="1" applyAlignment="1">
      <alignment horizontal="left" vertical="center" wrapText="1"/>
    </xf>
    <xf numFmtId="0" fontId="26" fillId="2" borderId="11" xfId="1" applyFont="1" applyFill="1" applyBorder="1" applyAlignment="1">
      <alignment vertical="center" wrapText="1"/>
    </xf>
    <xf numFmtId="0" fontId="25" fillId="2" borderId="11" xfId="1" applyFont="1" applyFill="1" applyBorder="1" applyAlignment="1">
      <alignment horizontal="left" vertical="center" wrapText="1"/>
    </xf>
    <xf numFmtId="0" fontId="25" fillId="3" borderId="11" xfId="1" applyFont="1" applyFill="1" applyBorder="1" applyAlignment="1">
      <alignment horizontal="center" vertical="center" wrapText="1"/>
    </xf>
    <xf numFmtId="0" fontId="25" fillId="3" borderId="11" xfId="1" applyFont="1" applyFill="1" applyBorder="1" applyAlignment="1" applyProtection="1">
      <alignment horizontal="left" vertical="center" wrapText="1"/>
      <protection locked="0"/>
    </xf>
    <xf numFmtId="0" fontId="25" fillId="3" borderId="15" xfId="1" applyFont="1" applyFill="1" applyBorder="1" applyAlignment="1" applyProtection="1">
      <alignment horizontal="center" vertical="center" wrapText="1"/>
      <protection locked="0"/>
    </xf>
    <xf numFmtId="0" fontId="26" fillId="3" borderId="15" xfId="1" applyFont="1" applyFill="1" applyBorder="1" applyAlignment="1" applyProtection="1">
      <alignment horizontal="left" vertical="center" wrapText="1"/>
      <protection locked="0"/>
    </xf>
    <xf numFmtId="0" fontId="25" fillId="10" borderId="11" xfId="1" applyFont="1" applyFill="1" applyBorder="1" applyAlignment="1">
      <alignment horizontal="left" vertical="center"/>
    </xf>
    <xf numFmtId="0" fontId="25" fillId="10" borderId="11" xfId="1" applyFont="1" applyFill="1" applyBorder="1" applyAlignment="1">
      <alignment vertical="center"/>
    </xf>
    <xf numFmtId="0" fontId="25" fillId="10" borderId="11" xfId="1" applyFont="1" applyFill="1" applyBorder="1" applyAlignment="1">
      <alignment horizontal="left" vertical="center" wrapText="1"/>
    </xf>
    <xf numFmtId="0" fontId="26" fillId="2" borderId="11" xfId="1" applyFont="1" applyFill="1" applyBorder="1" applyAlignment="1">
      <alignment horizontal="left" vertical="center" wrapText="1"/>
    </xf>
    <xf numFmtId="0" fontId="25" fillId="10" borderId="11" xfId="1" applyFont="1" applyFill="1" applyBorder="1" applyAlignment="1">
      <alignment vertical="center" wrapText="1"/>
    </xf>
    <xf numFmtId="0" fontId="25" fillId="10" borderId="13" xfId="1" applyFont="1" applyFill="1" applyBorder="1" applyAlignment="1">
      <alignment vertical="center"/>
    </xf>
    <xf numFmtId="0" fontId="25" fillId="10" borderId="13" xfId="1" applyFont="1" applyFill="1" applyBorder="1" applyAlignment="1">
      <alignment horizontal="center" vertical="center" wrapText="1"/>
    </xf>
    <xf numFmtId="0" fontId="25" fillId="10" borderId="13" xfId="1" applyFont="1" applyFill="1" applyBorder="1" applyAlignment="1">
      <alignment horizontal="left" vertical="center" wrapText="1"/>
    </xf>
    <xf numFmtId="49" fontId="25" fillId="10" borderId="19" xfId="1" applyNumberFormat="1" applyFont="1" applyFill="1" applyBorder="1" applyAlignment="1">
      <alignment horizontal="left" vertical="center" wrapText="1"/>
    </xf>
    <xf numFmtId="0" fontId="25" fillId="3" borderId="14" xfId="1" applyFont="1" applyFill="1" applyBorder="1" applyAlignment="1" applyProtection="1">
      <alignment horizontal="center" vertical="center" wrapText="1"/>
      <protection locked="0"/>
    </xf>
    <xf numFmtId="0" fontId="26" fillId="3" borderId="14" xfId="1" applyFont="1" applyFill="1" applyBorder="1" applyAlignment="1" applyProtection="1">
      <alignment horizontal="left" vertical="center" wrapText="1"/>
      <protection locked="0"/>
    </xf>
    <xf numFmtId="0" fontId="25" fillId="3" borderId="13" xfId="1" applyFont="1" applyFill="1" applyBorder="1" applyAlignment="1" applyProtection="1">
      <alignment horizontal="center" vertical="center"/>
      <protection locked="0"/>
    </xf>
    <xf numFmtId="0" fontId="27" fillId="2" borderId="0" xfId="3" applyFont="1" applyFill="1" applyBorder="1" applyAlignment="1" applyProtection="1">
      <alignment vertical="center" wrapText="1"/>
    </xf>
    <xf numFmtId="0" fontId="25" fillId="2" borderId="0" xfId="1" applyFont="1" applyFill="1" applyAlignment="1">
      <alignment horizontal="center" vertical="center" wrapText="1"/>
    </xf>
    <xf numFmtId="0" fontId="26" fillId="2" borderId="0" xfId="1" applyFont="1" applyFill="1" applyAlignment="1">
      <alignment horizontal="left" vertical="center" wrapText="1"/>
    </xf>
    <xf numFmtId="49" fontId="26" fillId="2" borderId="3" xfId="1" applyNumberFormat="1" applyFont="1" applyFill="1" applyBorder="1" applyAlignment="1">
      <alignment vertical="center" wrapText="1"/>
    </xf>
    <xf numFmtId="0" fontId="26" fillId="2" borderId="15" xfId="1" applyFont="1" applyFill="1" applyBorder="1" applyAlignment="1">
      <alignment vertical="center" wrapText="1"/>
    </xf>
    <xf numFmtId="0" fontId="25" fillId="3" borderId="15" xfId="1" applyFont="1" applyFill="1" applyBorder="1" applyAlignment="1" applyProtection="1">
      <alignment horizontal="center" vertical="center"/>
      <protection locked="0"/>
    </xf>
    <xf numFmtId="49" fontId="26" fillId="3" borderId="17" xfId="1" applyNumberFormat="1" applyFont="1" applyFill="1" applyBorder="1" applyAlignment="1" applyProtection="1">
      <alignment horizontal="right" vertical="top" wrapText="1"/>
      <protection locked="0"/>
    </xf>
    <xf numFmtId="0" fontId="25" fillId="2" borderId="0" xfId="1" applyFont="1" applyFill="1" applyAlignment="1">
      <alignment horizontal="center" vertical="center"/>
    </xf>
    <xf numFmtId="0" fontId="26" fillId="2" borderId="0" xfId="1" applyFont="1" applyFill="1" applyAlignment="1">
      <alignment vertical="center"/>
    </xf>
    <xf numFmtId="49" fontId="25" fillId="2" borderId="3" xfId="1" applyNumberFormat="1" applyFont="1" applyFill="1" applyBorder="1" applyAlignment="1">
      <alignment horizontal="left" vertical="center"/>
    </xf>
    <xf numFmtId="0" fontId="25" fillId="3" borderId="14" xfId="1" applyFont="1" applyFill="1" applyBorder="1" applyAlignment="1" applyProtection="1">
      <alignment horizontal="center" vertical="center"/>
      <protection locked="0"/>
    </xf>
    <xf numFmtId="0" fontId="25" fillId="2" borderId="13" xfId="1" applyFont="1" applyFill="1" applyBorder="1" applyAlignment="1">
      <alignment horizontal="left" vertical="center" wrapText="1"/>
    </xf>
    <xf numFmtId="0" fontId="25" fillId="12" borderId="13" xfId="1" applyFont="1" applyFill="1" applyBorder="1" applyAlignment="1" applyProtection="1">
      <alignment horizontal="center" vertical="center" wrapText="1"/>
      <protection locked="0"/>
    </xf>
    <xf numFmtId="0" fontId="26" fillId="12" borderId="13" xfId="1" applyFont="1" applyFill="1" applyBorder="1" applyAlignment="1" applyProtection="1">
      <alignment horizontal="left" vertical="center" wrapText="1"/>
      <protection locked="0"/>
    </xf>
    <xf numFmtId="0" fontId="25" fillId="2" borderId="0" xfId="1" applyFont="1" applyFill="1" applyAlignment="1" applyProtection="1">
      <alignment vertical="center"/>
      <protection locked="0"/>
    </xf>
    <xf numFmtId="0" fontId="26" fillId="2" borderId="0" xfId="3" applyFont="1" applyFill="1" applyBorder="1" applyAlignment="1" applyProtection="1">
      <alignment vertical="center" wrapText="1"/>
    </xf>
    <xf numFmtId="0" fontId="25" fillId="2" borderId="0" xfId="1" applyFont="1" applyFill="1" applyAlignment="1">
      <alignment vertical="center" wrapText="1"/>
    </xf>
    <xf numFmtId="0" fontId="25" fillId="12" borderId="11" xfId="1" applyFont="1" applyFill="1" applyBorder="1" applyAlignment="1" applyProtection="1">
      <alignment horizontal="center" vertical="center" wrapText="1"/>
      <protection locked="0"/>
    </xf>
    <xf numFmtId="0" fontId="26" fillId="12" borderId="11" xfId="1" applyFont="1" applyFill="1" applyBorder="1" applyAlignment="1" applyProtection="1">
      <alignment horizontal="left" vertical="center" wrapText="1"/>
      <protection locked="0"/>
    </xf>
    <xf numFmtId="0" fontId="25" fillId="2" borderId="11" xfId="1" applyFont="1" applyFill="1" applyBorder="1" applyAlignment="1">
      <alignment vertical="center"/>
    </xf>
    <xf numFmtId="0" fontId="25" fillId="2" borderId="11" xfId="1" applyFont="1" applyFill="1" applyBorder="1" applyAlignment="1">
      <alignment horizontal="center" vertical="center"/>
    </xf>
    <xf numFmtId="0" fontId="26" fillId="2" borderId="11" xfId="1" applyFont="1" applyFill="1" applyBorder="1" applyAlignment="1">
      <alignment vertical="center"/>
    </xf>
    <xf numFmtId="49" fontId="25" fillId="2" borderId="12" xfId="1" applyNumberFormat="1" applyFont="1" applyFill="1" applyBorder="1" applyAlignment="1">
      <alignment horizontal="left" vertical="center"/>
    </xf>
    <xf numFmtId="0" fontId="25" fillId="2" borderId="11" xfId="1" applyFont="1" applyFill="1" applyBorder="1" applyAlignment="1">
      <alignment vertical="center" wrapText="1"/>
    </xf>
    <xf numFmtId="0" fontId="25" fillId="12" borderId="11" xfId="1" applyFont="1" applyFill="1" applyBorder="1" applyAlignment="1" applyProtection="1">
      <alignment horizontal="left" vertical="center" wrapText="1"/>
      <protection locked="0"/>
    </xf>
    <xf numFmtId="0" fontId="26" fillId="2" borderId="13" xfId="1" applyFont="1" applyFill="1" applyBorder="1" applyAlignment="1">
      <alignment horizontal="left" vertical="center" wrapText="1"/>
    </xf>
    <xf numFmtId="0" fontId="25" fillId="3" borderId="13" xfId="1" applyFont="1" applyFill="1" applyBorder="1" applyAlignment="1" applyProtection="1">
      <alignment horizontal="center" vertical="center" wrapText="1"/>
      <protection locked="0"/>
    </xf>
    <xf numFmtId="0" fontId="26" fillId="2" borderId="14" xfId="1" applyFont="1" applyFill="1" applyBorder="1" applyAlignment="1">
      <alignment horizontal="left" vertical="center" wrapText="1"/>
    </xf>
    <xf numFmtId="0" fontId="25" fillId="11" borderId="2" xfId="1" applyFont="1" applyFill="1" applyBorder="1" applyAlignment="1">
      <alignment vertical="center" wrapText="1"/>
    </xf>
    <xf numFmtId="3" fontId="25" fillId="3" borderId="14" xfId="1" applyNumberFormat="1" applyFont="1" applyFill="1" applyBorder="1" applyAlignment="1" applyProtection="1">
      <alignment horizontal="center" vertical="center" wrapText="1"/>
      <protection locked="0"/>
    </xf>
    <xf numFmtId="0" fontId="26" fillId="3" borderId="31" xfId="1" applyFont="1" applyFill="1" applyBorder="1" applyAlignment="1" applyProtection="1">
      <alignment horizontal="left" vertical="center" wrapText="1"/>
      <protection locked="0"/>
    </xf>
    <xf numFmtId="10" fontId="25" fillId="3" borderId="11" xfId="1" applyNumberFormat="1" applyFont="1" applyFill="1" applyBorder="1" applyAlignment="1" applyProtection="1">
      <alignment horizontal="center" vertical="center" wrapText="1"/>
      <protection locked="0"/>
    </xf>
    <xf numFmtId="0" fontId="25" fillId="2" borderId="29" xfId="1" applyFont="1" applyFill="1" applyBorder="1" applyAlignment="1">
      <alignment vertical="center" wrapText="1"/>
    </xf>
    <xf numFmtId="0" fontId="25" fillId="3" borderId="29" xfId="1" applyFont="1" applyFill="1" applyBorder="1" applyAlignment="1">
      <alignment horizontal="center" vertical="center" wrapText="1"/>
    </xf>
    <xf numFmtId="0" fontId="26" fillId="3" borderId="29" xfId="1" applyFont="1" applyFill="1" applyBorder="1" applyAlignment="1" applyProtection="1">
      <alignment horizontal="left" vertical="center" wrapText="1"/>
      <protection locked="0"/>
    </xf>
    <xf numFmtId="0" fontId="26" fillId="2" borderId="21" xfId="1" applyFont="1" applyFill="1" applyBorder="1" applyAlignment="1">
      <alignment vertical="center" wrapText="1"/>
    </xf>
    <xf numFmtId="0" fontId="26" fillId="3" borderId="21" xfId="1" applyFont="1" applyFill="1" applyBorder="1" applyAlignment="1" applyProtection="1">
      <alignment horizontal="left" vertical="center" wrapText="1"/>
      <protection locked="0"/>
    </xf>
    <xf numFmtId="10" fontId="26" fillId="3" borderId="29" xfId="1" applyNumberFormat="1" applyFont="1" applyFill="1" applyBorder="1" applyAlignment="1" applyProtection="1">
      <alignment horizontal="left" vertical="center" wrapText="1"/>
      <protection locked="0"/>
    </xf>
    <xf numFmtId="0" fontId="25" fillId="3" borderId="21" xfId="1" applyFont="1" applyFill="1" applyBorder="1" applyAlignment="1" applyProtection="1">
      <alignment horizontal="center" vertical="center" wrapText="1"/>
      <protection locked="0"/>
    </xf>
    <xf numFmtId="49" fontId="26" fillId="3" borderId="20" xfId="1" applyNumberFormat="1" applyFont="1" applyFill="1" applyBorder="1" applyAlignment="1" applyProtection="1">
      <alignment horizontal="right" vertical="top" wrapText="1"/>
      <protection locked="0"/>
    </xf>
    <xf numFmtId="0" fontId="26" fillId="2" borderId="29" xfId="1" applyFont="1" applyFill="1" applyBorder="1" applyAlignment="1">
      <alignment vertical="center" wrapText="1"/>
    </xf>
    <xf numFmtId="0" fontId="25" fillId="3" borderId="29" xfId="1" applyFont="1" applyFill="1" applyBorder="1" applyAlignment="1" applyProtection="1">
      <alignment horizontal="center" vertical="center" wrapText="1"/>
      <protection locked="0"/>
    </xf>
    <xf numFmtId="49" fontId="26" fillId="3" borderId="30" xfId="1" applyNumberFormat="1" applyFont="1" applyFill="1" applyBorder="1" applyAlignment="1" applyProtection="1">
      <alignment horizontal="right" vertical="top" wrapText="1"/>
      <protection locked="0"/>
    </xf>
    <xf numFmtId="0" fontId="25" fillId="0" borderId="2" xfId="1" applyFont="1" applyBorder="1" applyAlignment="1">
      <alignment vertical="center" wrapText="1"/>
    </xf>
    <xf numFmtId="0" fontId="25" fillId="0" borderId="0" xfId="1" applyFont="1" applyAlignment="1">
      <alignment vertical="center"/>
    </xf>
    <xf numFmtId="0" fontId="26" fillId="0" borderId="0" xfId="1" applyFont="1" applyAlignment="1">
      <alignment horizontal="center" vertical="center"/>
    </xf>
    <xf numFmtId="0" fontId="26" fillId="2" borderId="28" xfId="1" applyFont="1" applyFill="1" applyBorder="1" applyAlignment="1">
      <alignment horizontal="left" vertical="center" wrapText="1"/>
    </xf>
    <xf numFmtId="0" fontId="25" fillId="11" borderId="36" xfId="1" applyFont="1" applyFill="1" applyBorder="1" applyAlignment="1">
      <alignment vertical="center" wrapText="1"/>
    </xf>
    <xf numFmtId="0" fontId="25" fillId="11" borderId="36" xfId="1" applyFont="1" applyFill="1" applyBorder="1" applyAlignment="1">
      <alignment horizontal="center" vertical="center" wrapText="1"/>
    </xf>
    <xf numFmtId="0" fontId="26" fillId="11" borderId="36" xfId="1" applyFont="1" applyFill="1" applyBorder="1" applyAlignment="1" applyProtection="1">
      <alignment horizontal="left" vertical="center" wrapText="1"/>
      <protection locked="0"/>
    </xf>
    <xf numFmtId="0" fontId="30" fillId="0" borderId="0" xfId="1" applyFont="1" applyAlignment="1" applyProtection="1">
      <alignment vertical="center"/>
      <protection locked="0"/>
    </xf>
    <xf numFmtId="0" fontId="24" fillId="0" borderId="0" xfId="1" applyFont="1" applyAlignment="1" applyProtection="1">
      <alignment horizontal="center"/>
      <protection locked="0"/>
    </xf>
    <xf numFmtId="0" fontId="30" fillId="0" borderId="0" xfId="1" applyFont="1" applyAlignment="1" applyProtection="1">
      <alignment wrapText="1"/>
      <protection locked="0"/>
    </xf>
    <xf numFmtId="49" fontId="30" fillId="0" borderId="0" xfId="1" applyNumberFormat="1" applyFont="1" applyAlignment="1" applyProtection="1">
      <alignment wrapText="1"/>
      <protection locked="0"/>
    </xf>
    <xf numFmtId="10" fontId="25" fillId="3" borderId="14" xfId="1" applyNumberFormat="1" applyFont="1" applyFill="1" applyBorder="1" applyAlignment="1" applyProtection="1">
      <alignment horizontal="center" vertical="center" wrapText="1"/>
      <protection locked="0"/>
    </xf>
    <xf numFmtId="0" fontId="26" fillId="2" borderId="37" xfId="1" applyFont="1" applyFill="1" applyBorder="1" applyAlignment="1">
      <alignment vertical="center" wrapText="1"/>
    </xf>
    <xf numFmtId="49" fontId="26" fillId="3" borderId="33" xfId="1" applyNumberFormat="1" applyFont="1" applyFill="1" applyBorder="1" applyAlignment="1" applyProtection="1">
      <alignment horizontal="right" vertical="top" wrapText="1"/>
      <protection locked="0"/>
    </xf>
    <xf numFmtId="0" fontId="25" fillId="3" borderId="38" xfId="1" applyFont="1" applyFill="1" applyBorder="1" applyAlignment="1" applyProtection="1">
      <alignment horizontal="center" vertical="center"/>
      <protection locked="0"/>
    </xf>
    <xf numFmtId="0" fontId="25" fillId="3" borderId="31" xfId="1" applyFont="1" applyFill="1" applyBorder="1" applyAlignment="1" applyProtection="1">
      <alignment horizontal="center" vertical="center"/>
      <protection locked="0"/>
    </xf>
    <xf numFmtId="0" fontId="25" fillId="11" borderId="0" xfId="1" applyFont="1" applyFill="1" applyAlignment="1">
      <alignment vertical="center" wrapText="1"/>
    </xf>
    <xf numFmtId="0" fontId="26" fillId="2" borderId="39" xfId="1" applyFont="1" applyFill="1" applyBorder="1" applyAlignment="1">
      <alignment vertical="center" wrapText="1"/>
    </xf>
    <xf numFmtId="0" fontId="26" fillId="3" borderId="38" xfId="1" applyFont="1" applyFill="1" applyBorder="1" applyAlignment="1" applyProtection="1">
      <alignment horizontal="left" vertical="center" wrapText="1"/>
      <protection locked="0"/>
    </xf>
    <xf numFmtId="0" fontId="34" fillId="2" borderId="23" xfId="0" applyFont="1" applyFill="1" applyBorder="1" applyAlignment="1">
      <alignment vertical="center" wrapText="1"/>
    </xf>
    <xf numFmtId="0" fontId="34" fillId="2" borderId="23" xfId="0" applyFont="1" applyFill="1" applyBorder="1" applyAlignment="1">
      <alignment horizontal="center" vertical="center" wrapText="1"/>
    </xf>
    <xf numFmtId="0" fontId="34" fillId="2" borderId="23" xfId="0" applyFont="1" applyFill="1" applyBorder="1" applyAlignment="1">
      <alignment horizontal="left" vertical="center" wrapText="1"/>
    </xf>
    <xf numFmtId="2" fontId="31" fillId="2" borderId="23" xfId="0" applyNumberFormat="1" applyFont="1" applyFill="1" applyBorder="1" applyAlignment="1">
      <alignment vertical="center" wrapText="1"/>
    </xf>
    <xf numFmtId="165" fontId="34" fillId="2" borderId="23" xfId="4" applyNumberFormat="1" applyFont="1" applyFill="1" applyBorder="1" applyAlignment="1">
      <alignment vertical="center" wrapText="1"/>
    </xf>
    <xf numFmtId="0" fontId="31" fillId="2" borderId="23" xfId="0" applyFont="1" applyFill="1" applyBorder="1" applyAlignment="1">
      <alignment horizontal="center" vertical="center" wrapText="1"/>
    </xf>
    <xf numFmtId="0" fontId="31" fillId="2" borderId="23" xfId="0" applyFont="1" applyFill="1" applyBorder="1" applyAlignment="1">
      <alignment vertical="center" wrapText="1"/>
    </xf>
    <xf numFmtId="2" fontId="34" fillId="2" borderId="23" xfId="0" applyNumberFormat="1" applyFont="1" applyFill="1" applyBorder="1" applyAlignment="1">
      <alignment horizontal="center" vertical="center" wrapText="1"/>
    </xf>
    <xf numFmtId="0" fontId="34" fillId="10" borderId="10" xfId="0" applyFont="1" applyFill="1" applyBorder="1" applyAlignment="1">
      <alignment vertical="center" wrapText="1"/>
    </xf>
    <xf numFmtId="0" fontId="34" fillId="10" borderId="10" xfId="0" applyFont="1" applyFill="1" applyBorder="1" applyAlignment="1">
      <alignment horizontal="center" vertical="center" wrapText="1"/>
    </xf>
    <xf numFmtId="0" fontId="34" fillId="10" borderId="10" xfId="0" applyFont="1" applyFill="1" applyBorder="1" applyAlignment="1">
      <alignment horizontal="left" vertical="center" wrapText="1"/>
    </xf>
    <xf numFmtId="2" fontId="31" fillId="10" borderId="10" xfId="0" applyNumberFormat="1" applyFont="1" applyFill="1" applyBorder="1" applyAlignment="1">
      <alignment vertical="center" wrapText="1"/>
    </xf>
    <xf numFmtId="165" fontId="34" fillId="10" borderId="10" xfId="4" applyNumberFormat="1" applyFont="1" applyFill="1" applyBorder="1" applyAlignment="1">
      <alignment vertical="center" wrapText="1"/>
    </xf>
    <xf numFmtId="0" fontId="31" fillId="10" borderId="10" xfId="0" applyFont="1" applyFill="1" applyBorder="1" applyAlignment="1">
      <alignment horizontal="center" vertical="center" wrapText="1"/>
    </xf>
    <xf numFmtId="0" fontId="31" fillId="10" borderId="10" xfId="0" applyFont="1" applyFill="1" applyBorder="1" applyAlignment="1">
      <alignment vertical="center" wrapText="1"/>
    </xf>
    <xf numFmtId="2" fontId="34" fillId="10" borderId="10" xfId="0" applyNumberFormat="1" applyFont="1" applyFill="1" applyBorder="1" applyAlignment="1">
      <alignment horizontal="center" vertical="center" wrapText="1"/>
    </xf>
    <xf numFmtId="2" fontId="34" fillId="10" borderId="10" xfId="0" applyNumberFormat="1" applyFont="1" applyFill="1" applyBorder="1" applyAlignment="1">
      <alignment horizontal="right" vertical="center" wrapText="1"/>
    </xf>
    <xf numFmtId="0" fontId="34" fillId="2" borderId="10" xfId="0" applyFont="1" applyFill="1" applyBorder="1" applyAlignment="1">
      <alignment vertical="center" wrapText="1"/>
    </xf>
    <xf numFmtId="0" fontId="34" fillId="2" borderId="10" xfId="0" applyFont="1" applyFill="1" applyBorder="1" applyAlignment="1">
      <alignment horizontal="center" vertical="center" wrapText="1"/>
    </xf>
    <xf numFmtId="0" fontId="34" fillId="2" borderId="10" xfId="0" applyFont="1" applyFill="1" applyBorder="1" applyAlignment="1">
      <alignment horizontal="left" vertical="center" wrapText="1"/>
    </xf>
    <xf numFmtId="2" fontId="31" fillId="2" borderId="10" xfId="0" applyNumberFormat="1" applyFont="1" applyFill="1" applyBorder="1" applyAlignment="1">
      <alignment vertical="center" wrapText="1"/>
    </xf>
    <xf numFmtId="165" fontId="34" fillId="2" borderId="10" xfId="4" applyNumberFormat="1" applyFont="1" applyFill="1" applyBorder="1" applyAlignment="1">
      <alignment vertical="center" wrapText="1"/>
    </xf>
    <xf numFmtId="0" fontId="31" fillId="2" borderId="10" xfId="0" applyFont="1" applyFill="1" applyBorder="1" applyAlignment="1">
      <alignment horizontal="center" vertical="center" wrapText="1"/>
    </xf>
    <xf numFmtId="0" fontId="31" fillId="2" borderId="10" xfId="0" applyFont="1" applyFill="1" applyBorder="1" applyAlignment="1">
      <alignment vertical="center" wrapText="1"/>
    </xf>
    <xf numFmtId="2" fontId="34" fillId="2" borderId="10" xfId="0" applyNumberFormat="1" applyFont="1" applyFill="1" applyBorder="1" applyAlignment="1">
      <alignment horizontal="center" vertical="center" wrapText="1"/>
    </xf>
    <xf numFmtId="2" fontId="34" fillId="2" borderId="10" xfId="0" applyNumberFormat="1" applyFont="1" applyFill="1" applyBorder="1" applyAlignment="1">
      <alignment horizontal="right" vertical="center" wrapText="1"/>
    </xf>
    <xf numFmtId="0" fontId="34" fillId="10" borderId="22" xfId="0" applyFont="1" applyFill="1" applyBorder="1" applyAlignment="1">
      <alignment vertical="center" wrapText="1"/>
    </xf>
    <xf numFmtId="0" fontId="34" fillId="10" borderId="22" xfId="0" applyFont="1" applyFill="1" applyBorder="1" applyAlignment="1">
      <alignment horizontal="center" vertical="center" wrapText="1"/>
    </xf>
    <xf numFmtId="0" fontId="34" fillId="10" borderId="22" xfId="0" applyFont="1" applyFill="1" applyBorder="1" applyAlignment="1">
      <alignment horizontal="left" vertical="center" wrapText="1"/>
    </xf>
    <xf numFmtId="2" fontId="31" fillId="10" borderId="22" xfId="0" applyNumberFormat="1" applyFont="1" applyFill="1" applyBorder="1" applyAlignment="1">
      <alignment vertical="center" wrapText="1"/>
    </xf>
    <xf numFmtId="165" fontId="34" fillId="10" borderId="22" xfId="4" applyNumberFormat="1" applyFont="1" applyFill="1" applyBorder="1" applyAlignment="1">
      <alignment vertical="center" wrapText="1"/>
    </xf>
    <xf numFmtId="0" fontId="31" fillId="10" borderId="22" xfId="0" applyFont="1" applyFill="1" applyBorder="1" applyAlignment="1">
      <alignment horizontal="center" vertical="center" wrapText="1"/>
    </xf>
    <xf numFmtId="0" fontId="31" fillId="10" borderId="22" xfId="0" applyFont="1" applyFill="1" applyBorder="1" applyAlignment="1">
      <alignment vertical="center" wrapText="1"/>
    </xf>
    <xf numFmtId="2" fontId="34" fillId="10" borderId="22" xfId="0" applyNumberFormat="1" applyFont="1" applyFill="1" applyBorder="1" applyAlignment="1">
      <alignment horizontal="center" vertical="center" wrapText="1"/>
    </xf>
    <xf numFmtId="0" fontId="34" fillId="10" borderId="27" xfId="0" applyFont="1" applyFill="1" applyBorder="1" applyAlignment="1">
      <alignment horizontal="center" vertical="center" wrapText="1"/>
    </xf>
    <xf numFmtId="2" fontId="34" fillId="10" borderId="22" xfId="0" applyNumberFormat="1" applyFont="1" applyFill="1" applyBorder="1" applyAlignment="1">
      <alignment horizontal="right" vertical="center" wrapText="1"/>
    </xf>
    <xf numFmtId="0" fontId="31" fillId="5" borderId="24" xfId="1" applyFont="1" applyFill="1" applyBorder="1" applyAlignment="1">
      <alignment horizontal="center" vertical="center" wrapText="1"/>
    </xf>
    <xf numFmtId="0" fontId="36" fillId="11" borderId="25" xfId="1" applyFont="1" applyFill="1" applyBorder="1" applyAlignment="1">
      <alignment horizontal="center" vertical="center" wrapText="1"/>
    </xf>
    <xf numFmtId="2" fontId="37" fillId="11" borderId="4" xfId="1" applyNumberFormat="1" applyFont="1" applyFill="1" applyBorder="1" applyAlignment="1">
      <alignment horizontal="center" vertical="center" wrapText="1"/>
    </xf>
    <xf numFmtId="1" fontId="37" fillId="11" borderId="4" xfId="1" applyNumberFormat="1" applyFont="1" applyFill="1" applyBorder="1" applyAlignment="1">
      <alignment horizontal="center" vertical="center" wrapText="1"/>
    </xf>
    <xf numFmtId="1" fontId="36" fillId="11" borderId="25" xfId="1" applyNumberFormat="1" applyFont="1" applyFill="1" applyBorder="1" applyAlignment="1">
      <alignment horizontal="center" vertical="center" wrapText="1"/>
    </xf>
    <xf numFmtId="0" fontId="36" fillId="11" borderId="26" xfId="1" applyFont="1" applyFill="1" applyBorder="1" applyAlignment="1">
      <alignment horizontal="center" vertical="center" wrapText="1"/>
    </xf>
    <xf numFmtId="2" fontId="37" fillId="11" borderId="6" xfId="1" applyNumberFormat="1" applyFont="1" applyFill="1" applyBorder="1" applyAlignment="1">
      <alignment horizontal="center" vertical="center" wrapText="1"/>
    </xf>
    <xf numFmtId="1" fontId="37" fillId="11" borderId="6" xfId="1" applyNumberFormat="1" applyFont="1" applyFill="1" applyBorder="1" applyAlignment="1">
      <alignment horizontal="center" vertical="center" wrapText="1"/>
    </xf>
    <xf numFmtId="1" fontId="36" fillId="11" borderId="26" xfId="1" applyNumberFormat="1" applyFont="1" applyFill="1" applyBorder="1" applyAlignment="1">
      <alignment horizontal="center" vertical="center" wrapText="1"/>
    </xf>
    <xf numFmtId="0" fontId="38" fillId="13" borderId="0" xfId="0" applyFont="1" applyFill="1" applyProtection="1">
      <protection locked="0"/>
    </xf>
    <xf numFmtId="0" fontId="38" fillId="11" borderId="9" xfId="0" applyFont="1" applyFill="1" applyBorder="1" applyAlignment="1">
      <alignment wrapText="1"/>
    </xf>
    <xf numFmtId="0" fontId="38" fillId="11" borderId="8" xfId="1" applyFont="1" applyFill="1" applyBorder="1" applyAlignment="1">
      <alignment horizontal="left" wrapText="1"/>
    </xf>
    <xf numFmtId="14" fontId="38" fillId="11" borderId="8" xfId="1" applyNumberFormat="1" applyFont="1" applyFill="1" applyBorder="1" applyAlignment="1">
      <alignment horizontal="left" wrapText="1"/>
    </xf>
    <xf numFmtId="0" fontId="38" fillId="11" borderId="8" xfId="0" applyFont="1" applyFill="1" applyBorder="1" applyAlignment="1">
      <alignment wrapText="1"/>
    </xf>
    <xf numFmtId="0" fontId="30" fillId="0" borderId="7" xfId="0" applyFont="1" applyBorder="1" applyProtection="1">
      <protection locked="0"/>
    </xf>
    <xf numFmtId="0" fontId="30" fillId="0" borderId="0" xfId="0" applyFont="1" applyProtection="1">
      <protection locked="0"/>
    </xf>
    <xf numFmtId="49" fontId="19" fillId="0" borderId="2" xfId="0" applyNumberFormat="1" applyFont="1" applyBorder="1" applyAlignment="1">
      <alignment horizontal="left" vertical="center" wrapText="1"/>
    </xf>
    <xf numFmtId="49" fontId="23" fillId="3" borderId="12" xfId="1" applyNumberFormat="1" applyFont="1" applyFill="1" applyBorder="1" applyAlignment="1" applyProtection="1">
      <alignment horizontal="center" vertical="center" wrapText="1"/>
      <protection locked="0"/>
    </xf>
    <xf numFmtId="49" fontId="24" fillId="10" borderId="16" xfId="1" applyNumberFormat="1" applyFont="1" applyFill="1" applyBorder="1" applyAlignment="1">
      <alignment horizontal="center" vertical="center" wrapText="1"/>
    </xf>
    <xf numFmtId="49" fontId="26" fillId="3" borderId="11" xfId="1" applyNumberFormat="1" applyFont="1" applyFill="1" applyBorder="1" applyAlignment="1" applyProtection="1">
      <alignment horizontal="left" vertical="center" wrapText="1"/>
      <protection locked="0"/>
    </xf>
    <xf numFmtId="49" fontId="26" fillId="3" borderId="12" xfId="1" applyNumberFormat="1" applyFont="1" applyFill="1" applyBorder="1" applyAlignment="1" applyProtection="1">
      <alignment horizontal="left" vertical="center" wrapText="1"/>
      <protection locked="0"/>
    </xf>
    <xf numFmtId="49" fontId="26" fillId="12" borderId="19" xfId="0" applyNumberFormat="1" applyFont="1" applyFill="1" applyBorder="1" applyAlignment="1" applyProtection="1">
      <alignment wrapText="1"/>
      <protection locked="0"/>
    </xf>
    <xf numFmtId="49" fontId="25" fillId="2" borderId="3" xfId="1" applyNumberFormat="1" applyFont="1" applyFill="1" applyBorder="1" applyAlignment="1">
      <alignment vertical="center"/>
    </xf>
    <xf numFmtId="49" fontId="26" fillId="12" borderId="12" xfId="0" applyNumberFormat="1" applyFont="1" applyFill="1" applyBorder="1" applyAlignment="1" applyProtection="1">
      <alignment wrapText="1"/>
      <protection locked="0"/>
    </xf>
    <xf numFmtId="49" fontId="25" fillId="12" borderId="12" xfId="1" applyNumberFormat="1" applyFont="1" applyFill="1" applyBorder="1" applyAlignment="1" applyProtection="1">
      <alignment horizontal="left" vertical="center" wrapText="1"/>
      <protection locked="0"/>
    </xf>
    <xf numFmtId="49" fontId="26" fillId="3" borderId="19" xfId="1" applyNumberFormat="1" applyFont="1" applyFill="1" applyBorder="1" applyAlignment="1" applyProtection="1">
      <alignment horizontal="left" vertical="center" wrapText="1"/>
      <protection locked="0"/>
    </xf>
    <xf numFmtId="49" fontId="25" fillId="11" borderId="0" xfId="1" applyNumberFormat="1" applyFont="1" applyFill="1" applyAlignment="1">
      <alignment vertical="center" wrapText="1"/>
    </xf>
    <xf numFmtId="49" fontId="26" fillId="3" borderId="12" xfId="1" applyNumberFormat="1" applyFont="1" applyFill="1" applyBorder="1" applyAlignment="1" applyProtection="1">
      <alignment horizontal="left" wrapText="1"/>
      <protection locked="0"/>
    </xf>
    <xf numFmtId="49" fontId="26" fillId="3" borderId="19" xfId="1" applyNumberFormat="1" applyFont="1" applyFill="1" applyBorder="1" applyAlignment="1" applyProtection="1">
      <alignment horizontal="left" wrapText="1"/>
      <protection locked="0"/>
    </xf>
    <xf numFmtId="49" fontId="26" fillId="3" borderId="18" xfId="1" applyNumberFormat="1" applyFont="1" applyFill="1" applyBorder="1" applyAlignment="1" applyProtection="1">
      <alignment horizontal="left" wrapText="1"/>
      <protection locked="0"/>
    </xf>
    <xf numFmtId="49" fontId="26" fillId="3" borderId="30" xfId="1" applyNumberFormat="1" applyFont="1" applyFill="1" applyBorder="1" applyAlignment="1" applyProtection="1">
      <alignment horizontal="left" wrapText="1"/>
      <protection locked="0"/>
    </xf>
    <xf numFmtId="49" fontId="25" fillId="0" borderId="3" xfId="1" applyNumberFormat="1" applyFont="1" applyBorder="1" applyAlignment="1">
      <alignment horizontal="left" vertical="center"/>
    </xf>
    <xf numFmtId="49" fontId="26" fillId="11" borderId="35" xfId="1" applyNumberFormat="1" applyFont="1" applyFill="1" applyBorder="1" applyAlignment="1" applyProtection="1">
      <alignment horizontal="left" vertical="center" wrapText="1"/>
      <protection locked="0"/>
    </xf>
    <xf numFmtId="49" fontId="26" fillId="3" borderId="18" xfId="1" applyNumberFormat="1" applyFont="1" applyFill="1" applyBorder="1" applyAlignment="1" applyProtection="1">
      <alignment horizontal="right" vertical="center" wrapText="1"/>
      <protection locked="0"/>
    </xf>
    <xf numFmtId="49" fontId="26" fillId="3" borderId="12" xfId="1" applyNumberFormat="1" applyFont="1" applyFill="1" applyBorder="1" applyAlignment="1" applyProtection="1">
      <alignment horizontal="right" vertical="center" wrapText="1"/>
      <protection locked="0"/>
    </xf>
    <xf numFmtId="49" fontId="26" fillId="3" borderId="19" xfId="1" applyNumberFormat="1" applyFont="1" applyFill="1" applyBorder="1" applyAlignment="1" applyProtection="1">
      <alignment horizontal="right" vertical="center" wrapText="1"/>
      <protection locked="0"/>
    </xf>
    <xf numFmtId="49" fontId="26" fillId="3" borderId="11" xfId="1" applyNumberFormat="1" applyFont="1" applyFill="1" applyBorder="1" applyAlignment="1" applyProtection="1">
      <alignment horizontal="right" vertical="center" wrapText="1"/>
      <protection locked="0"/>
    </xf>
    <xf numFmtId="49" fontId="26" fillId="10" borderId="3" xfId="1" applyNumberFormat="1" applyFont="1" applyFill="1" applyBorder="1" applyAlignment="1">
      <alignment horizontal="right" vertical="center" wrapText="1"/>
    </xf>
    <xf numFmtId="49" fontId="26" fillId="2" borderId="3" xfId="1" applyNumberFormat="1" applyFont="1" applyFill="1" applyBorder="1" applyAlignment="1">
      <alignment horizontal="right" vertical="center" wrapText="1"/>
    </xf>
    <xf numFmtId="49" fontId="26" fillId="3" borderId="17" xfId="1" applyNumberFormat="1" applyFont="1" applyFill="1" applyBorder="1" applyAlignment="1" applyProtection="1">
      <alignment horizontal="right" vertical="center" wrapText="1"/>
      <protection locked="0"/>
    </xf>
    <xf numFmtId="49" fontId="26" fillId="10" borderId="12" xfId="1" applyNumberFormat="1" applyFont="1" applyFill="1" applyBorder="1" applyAlignment="1">
      <alignment horizontal="right" vertical="center" wrapText="1"/>
    </xf>
    <xf numFmtId="49" fontId="25" fillId="10" borderId="11" xfId="1" applyNumberFormat="1" applyFont="1" applyFill="1" applyBorder="1" applyAlignment="1">
      <alignment horizontal="right" vertical="center" wrapText="1"/>
    </xf>
    <xf numFmtId="14" fontId="30" fillId="0" borderId="0" xfId="0" applyNumberFormat="1" applyFont="1" applyProtection="1">
      <protection locked="0"/>
    </xf>
    <xf numFmtId="0" fontId="26" fillId="3" borderId="11" xfId="1" applyFont="1" applyFill="1" applyBorder="1" applyAlignment="1" applyProtection="1">
      <alignment horizontal="center" vertical="center" wrapText="1"/>
      <protection locked="0"/>
    </xf>
    <xf numFmtId="10" fontId="3" fillId="0" borderId="0" xfId="1" applyNumberFormat="1" applyFont="1" applyAlignment="1">
      <alignment vertical="top"/>
    </xf>
    <xf numFmtId="0" fontId="26" fillId="3" borderId="18" xfId="1" applyFont="1" applyFill="1" applyBorder="1" applyAlignment="1" applyProtection="1">
      <alignment horizontal="left" wrapText="1"/>
      <protection locked="0"/>
    </xf>
    <xf numFmtId="0" fontId="26" fillId="3" borderId="12" xfId="1" applyFont="1" applyFill="1" applyBorder="1" applyAlignment="1" applyProtection="1">
      <alignment horizontal="left" wrapText="1"/>
      <protection locked="0"/>
    </xf>
    <xf numFmtId="0" fontId="26" fillId="3" borderId="30" xfId="1" applyFont="1" applyFill="1" applyBorder="1" applyAlignment="1" applyProtection="1">
      <alignment horizontal="left" wrapText="1"/>
      <protection locked="0"/>
    </xf>
    <xf numFmtId="0" fontId="25" fillId="10" borderId="0" xfId="1" applyFont="1" applyFill="1" applyAlignment="1" applyProtection="1">
      <alignment horizontal="center" vertical="center" wrapText="1"/>
      <protection locked="0"/>
    </xf>
    <xf numFmtId="0" fontId="26" fillId="10" borderId="0" xfId="1" applyFont="1" applyFill="1" applyAlignment="1" applyProtection="1">
      <alignment horizontal="left" vertical="center" wrapText="1"/>
      <protection locked="0"/>
    </xf>
    <xf numFmtId="49" fontId="26" fillId="10" borderId="3" xfId="1" applyNumberFormat="1" applyFont="1" applyFill="1" applyBorder="1" applyAlignment="1" applyProtection="1">
      <alignment horizontal="left" vertical="center" wrapText="1"/>
      <protection locked="0"/>
    </xf>
    <xf numFmtId="0" fontId="31" fillId="6" borderId="0" xfId="0" applyFont="1" applyFill="1"/>
    <xf numFmtId="0" fontId="31" fillId="6" borderId="0" xfId="0" applyFont="1" applyFill="1" applyAlignment="1">
      <alignment horizontal="left"/>
    </xf>
    <xf numFmtId="0" fontId="31" fillId="6" borderId="0" xfId="0" applyFont="1" applyFill="1" applyAlignment="1">
      <alignment horizontal="center"/>
    </xf>
    <xf numFmtId="0" fontId="31" fillId="6" borderId="0" xfId="0" applyFont="1" applyFill="1" applyAlignment="1">
      <alignment horizontal="center" wrapText="1"/>
    </xf>
    <xf numFmtId="0" fontId="31" fillId="9" borderId="0" xfId="0" applyFont="1" applyFill="1" applyAlignment="1">
      <alignment horizontal="left" wrapText="1"/>
    </xf>
    <xf numFmtId="0" fontId="31" fillId="9" borderId="0" xfId="0" applyFont="1" applyFill="1" applyAlignment="1">
      <alignment horizontal="center" wrapText="1"/>
    </xf>
    <xf numFmtId="0" fontId="31" fillId="7" borderId="0" xfId="0" applyFont="1" applyFill="1" applyAlignment="1">
      <alignment horizontal="center"/>
    </xf>
    <xf numFmtId="0" fontId="31" fillId="7" borderId="0" xfId="0" applyFont="1" applyFill="1" applyAlignment="1">
      <alignment horizontal="center" vertical="center" wrapText="1"/>
    </xf>
    <xf numFmtId="0" fontId="32" fillId="7" borderId="0" xfId="0" applyFont="1" applyFill="1" applyAlignment="1">
      <alignment horizontal="center" vertical="center" wrapText="1"/>
    </xf>
    <xf numFmtId="0" fontId="31" fillId="7" borderId="0" xfId="0" applyFont="1" applyFill="1" applyAlignment="1">
      <alignment vertical="center" wrapText="1"/>
    </xf>
    <xf numFmtId="0" fontId="31" fillId="7" borderId="0" xfId="0" applyFont="1" applyFill="1" applyAlignment="1">
      <alignment horizontal="center" wrapText="1"/>
    </xf>
    <xf numFmtId="0" fontId="31" fillId="8" borderId="0" xfId="0" applyFont="1" applyFill="1" applyAlignment="1">
      <alignment horizontal="center" wrapText="1"/>
    </xf>
    <xf numFmtId="0" fontId="31" fillId="8" borderId="0" xfId="0" applyFont="1" applyFill="1" applyAlignment="1">
      <alignment horizontal="center"/>
    </xf>
    <xf numFmtId="0" fontId="31" fillId="4" borderId="0" xfId="0" applyFont="1" applyFill="1" applyAlignment="1">
      <alignment horizontal="center" wrapText="1"/>
    </xf>
    <xf numFmtId="0" fontId="32" fillId="4" borderId="0" xfId="0" applyFont="1" applyFill="1" applyAlignment="1">
      <alignment horizontal="center" wrapText="1"/>
    </xf>
    <xf numFmtId="0" fontId="31" fillId="5" borderId="1" xfId="1" applyFont="1" applyFill="1" applyBorder="1" applyAlignment="1">
      <alignment vertical="center"/>
    </xf>
    <xf numFmtId="0" fontId="35" fillId="11" borderId="1" xfId="1" applyFont="1" applyFill="1" applyBorder="1" applyAlignment="1">
      <alignment vertical="center"/>
    </xf>
    <xf numFmtId="0" fontId="35" fillId="11" borderId="40" xfId="1" applyFont="1" applyFill="1" applyBorder="1" applyAlignment="1">
      <alignment vertical="center"/>
    </xf>
    <xf numFmtId="2" fontId="37" fillId="11" borderId="5" xfId="1" applyNumberFormat="1" applyFont="1" applyFill="1" applyBorder="1" applyAlignment="1">
      <alignment horizontal="center" vertical="center" wrapText="1"/>
    </xf>
    <xf numFmtId="1" fontId="37" fillId="11" borderId="5" xfId="1" applyNumberFormat="1" applyFont="1" applyFill="1" applyBorder="1" applyAlignment="1">
      <alignment horizontal="center" vertical="center" wrapText="1"/>
    </xf>
    <xf numFmtId="0" fontId="31" fillId="5" borderId="0" xfId="1" applyFont="1" applyFill="1" applyAlignment="1">
      <alignment horizontal="center" vertical="center" wrapText="1"/>
    </xf>
    <xf numFmtId="0" fontId="17" fillId="0" borderId="0" xfId="1" applyFont="1" applyBorder="1" applyAlignment="1">
      <alignment horizontal="left" wrapText="1"/>
    </xf>
    <xf numFmtId="0" fontId="18" fillId="0" borderId="0" xfId="7" applyFont="1" applyBorder="1" applyAlignment="1">
      <alignment horizontal="left" wrapText="1"/>
    </xf>
    <xf numFmtId="0" fontId="41" fillId="10" borderId="0" xfId="8" applyFont="1" applyFill="1" applyBorder="1" applyAlignment="1">
      <alignment vertical="center"/>
    </xf>
  </cellXfs>
  <cellStyles count="9">
    <cellStyle name="Heading 1" xfId="7" builtinId="16"/>
    <cellStyle name="Heading 2" xfId="8" builtinId="17"/>
    <cellStyle name="Hyperlink" xfId="3" builtinId="8"/>
    <cellStyle name="Normal" xfId="0" builtinId="0"/>
    <cellStyle name="Normal 2" xfId="1" xr:uid="{00000000-0005-0000-0000-000002000000}"/>
    <cellStyle name="Normal 3" xfId="5" xr:uid="{F4AA42EB-AB12-47E4-AC58-C36BBADF154C}"/>
    <cellStyle name="Percent" xfId="4" builtinId="5"/>
    <cellStyle name="Percent 2" xfId="2" xr:uid="{00000000-0005-0000-0000-000004000000}"/>
    <cellStyle name="Percent 3" xfId="6" xr:uid="{B38DBE82-48E2-4863-B119-9AD9F8724304}"/>
  </cellStyles>
  <dxfs count="126">
    <dxf>
      <font>
        <b val="0"/>
        <i val="0"/>
        <strike val="0"/>
        <condense val="0"/>
        <extend val="0"/>
        <outline val="0"/>
        <shadow val="0"/>
        <u val="none"/>
        <vertAlign val="baseline"/>
        <sz val="14"/>
        <color auto="1"/>
        <name val="Times New Roman"/>
        <family val="1"/>
        <scheme val="none"/>
      </font>
      <protection locked="0" hidden="0"/>
    </dxf>
    <dxf>
      <font>
        <b val="0"/>
        <i val="0"/>
        <strike val="0"/>
        <condense val="0"/>
        <extend val="0"/>
        <outline val="0"/>
        <shadow val="0"/>
        <u val="none"/>
        <vertAlign val="baseline"/>
        <sz val="14"/>
        <color auto="1"/>
        <name val="Times New Roman"/>
        <family val="1"/>
        <scheme val="none"/>
      </font>
      <protection locked="0" hidden="0"/>
    </dxf>
    <dxf>
      <font>
        <b val="0"/>
        <i val="0"/>
        <strike val="0"/>
        <condense val="0"/>
        <extend val="0"/>
        <outline val="0"/>
        <shadow val="0"/>
        <u val="none"/>
        <vertAlign val="baseline"/>
        <sz val="14"/>
        <color auto="1"/>
        <name val="Times New Roman"/>
        <family val="1"/>
        <scheme val="none"/>
      </font>
      <protection locked="0" hidden="0"/>
    </dxf>
    <dxf>
      <font>
        <strike val="0"/>
        <outline val="0"/>
        <shadow val="0"/>
        <u val="none"/>
        <vertAlign val="baseline"/>
        <sz val="14"/>
        <color auto="1"/>
        <name val="Times New Roman"/>
        <family val="1"/>
        <scheme val="none"/>
      </font>
    </dxf>
    <dxf>
      <font>
        <b val="0"/>
        <i val="0"/>
        <strike val="0"/>
        <condense val="0"/>
        <extend val="0"/>
        <outline val="0"/>
        <shadow val="0"/>
        <u val="none"/>
        <vertAlign val="baseline"/>
        <sz val="9"/>
        <color theme="1"/>
        <name val="Times New Roman"/>
        <family val="1"/>
        <scheme val="none"/>
      </font>
      <fill>
        <patternFill patternType="solid">
          <fgColor indexed="64"/>
          <bgColor theme="0"/>
        </patternFill>
      </fill>
      <alignment horizontal="center" vertical="center" textRotation="0" wrapText="1" indent="0" justifyLastLine="0" shrinkToFit="0" readingOrder="0"/>
      <border diagonalUp="0" diagonalDown="0">
        <left style="hair">
          <color indexed="64"/>
        </left>
        <right/>
        <top style="hair">
          <color indexed="64"/>
        </top>
        <bottom/>
        <vertical/>
        <horizontal/>
      </border>
    </dxf>
    <dxf>
      <font>
        <b val="0"/>
        <i val="0"/>
        <strike val="0"/>
        <condense val="0"/>
        <extend val="0"/>
        <outline val="0"/>
        <shadow val="0"/>
        <u val="none"/>
        <vertAlign val="baseline"/>
        <sz val="9"/>
        <color theme="1"/>
        <name val="Times New Roman"/>
        <family val="1"/>
        <scheme val="none"/>
      </font>
      <fill>
        <patternFill patternType="solid">
          <fgColor indexed="64"/>
          <bgColor theme="0"/>
        </patternFill>
      </fill>
      <alignment horizontal="center" vertical="center" textRotation="0" wrapText="1" indent="0" justifyLastLine="0" shrinkToFit="0" readingOrder="0"/>
      <border diagonalUp="0" diagonalDown="0">
        <left style="hair">
          <color indexed="64"/>
        </left>
        <right/>
        <top style="hair">
          <color indexed="64"/>
        </top>
        <bottom/>
        <vertical/>
        <horizontal/>
      </border>
    </dxf>
    <dxf>
      <font>
        <b val="0"/>
        <i val="0"/>
        <strike val="0"/>
        <condense val="0"/>
        <extend val="0"/>
        <outline val="0"/>
        <shadow val="0"/>
        <u val="none"/>
        <vertAlign val="baseline"/>
        <sz val="9"/>
        <color theme="1"/>
        <name val="Times New Roman"/>
        <family val="1"/>
        <scheme val="none"/>
      </font>
      <fill>
        <patternFill patternType="solid">
          <fgColor indexed="64"/>
          <bgColor theme="0"/>
        </patternFill>
      </fill>
      <alignment horizontal="center" vertical="center" textRotation="0" wrapText="1" indent="0" justifyLastLine="0" shrinkToFit="0" readingOrder="0"/>
      <border diagonalUp="0" diagonalDown="0">
        <left style="hair">
          <color indexed="64"/>
        </left>
        <right/>
        <top style="hair">
          <color indexed="64"/>
        </top>
        <bottom/>
        <vertical/>
        <horizontal/>
      </border>
    </dxf>
    <dxf>
      <font>
        <b val="0"/>
        <i val="0"/>
        <strike val="0"/>
        <condense val="0"/>
        <extend val="0"/>
        <outline val="0"/>
        <shadow val="0"/>
        <u val="none"/>
        <vertAlign val="baseline"/>
        <sz val="9"/>
        <color theme="1"/>
        <name val="Times New Roman"/>
        <family val="1"/>
        <scheme val="none"/>
      </font>
      <numFmt numFmtId="1" formatCode="0"/>
      <fill>
        <patternFill patternType="solid">
          <fgColor indexed="64"/>
          <bgColor theme="0"/>
        </patternFill>
      </fill>
      <alignment horizontal="center" vertical="center" textRotation="0" wrapText="1" indent="0" justifyLastLine="0" shrinkToFit="0" readingOrder="0"/>
      <border diagonalUp="0" diagonalDown="0">
        <left style="hair">
          <color indexed="64"/>
        </left>
        <right/>
        <top style="hair">
          <color indexed="64"/>
        </top>
        <bottom/>
        <vertical/>
        <horizontal/>
      </border>
    </dxf>
    <dxf>
      <font>
        <b val="0"/>
        <i val="0"/>
        <strike val="0"/>
        <condense val="0"/>
        <extend val="0"/>
        <outline val="0"/>
        <shadow val="0"/>
        <u val="none"/>
        <vertAlign val="baseline"/>
        <sz val="9"/>
        <color auto="1"/>
        <name val="Times New Roman"/>
        <family val="1"/>
        <scheme val="none"/>
      </font>
      <numFmt numFmtId="1" formatCode="0"/>
      <fill>
        <patternFill patternType="solid">
          <fgColor indexed="64"/>
          <bgColor theme="0"/>
        </patternFill>
      </fill>
      <alignment horizontal="center" vertical="center" textRotation="0" wrapText="1" indent="0" justifyLastLine="0" shrinkToFit="0" readingOrder="0"/>
      <border diagonalUp="0" diagonalDown="0">
        <left style="hair">
          <color indexed="64"/>
        </left>
        <right style="hair">
          <color indexed="64"/>
        </right>
        <top style="hair">
          <color indexed="64"/>
        </top>
        <bottom style="hair">
          <color indexed="64"/>
        </bottom>
        <vertical/>
        <horizontal/>
      </border>
    </dxf>
    <dxf>
      <font>
        <b val="0"/>
        <i val="0"/>
        <strike val="0"/>
        <condense val="0"/>
        <extend val="0"/>
        <outline val="0"/>
        <shadow val="0"/>
        <u val="none"/>
        <vertAlign val="baseline"/>
        <sz val="9"/>
        <color auto="1"/>
        <name val="Times New Roman"/>
        <family val="1"/>
        <scheme val="none"/>
      </font>
      <numFmt numFmtId="2" formatCode="0.00"/>
      <fill>
        <patternFill patternType="solid">
          <fgColor indexed="64"/>
          <bgColor theme="0"/>
        </patternFill>
      </fill>
      <alignment horizontal="center" vertical="center" textRotation="0" wrapText="1" indent="0" justifyLastLine="0" shrinkToFit="0" readingOrder="0"/>
      <border diagonalUp="0" diagonalDown="0">
        <left style="hair">
          <color indexed="64"/>
        </left>
        <right style="hair">
          <color indexed="64"/>
        </right>
        <top style="hair">
          <color indexed="64"/>
        </top>
        <bottom style="hair">
          <color indexed="64"/>
        </bottom>
        <vertical/>
        <horizontal/>
      </border>
    </dxf>
    <dxf>
      <font>
        <b val="0"/>
        <i val="0"/>
        <strike val="0"/>
        <condense val="0"/>
        <extend val="0"/>
        <outline val="0"/>
        <shadow val="0"/>
        <u val="none"/>
        <vertAlign val="baseline"/>
        <sz val="9"/>
        <color auto="1"/>
        <name val="Times New Roman"/>
        <family val="1"/>
        <scheme val="none"/>
      </font>
      <numFmt numFmtId="2" formatCode="0.00"/>
      <fill>
        <patternFill patternType="solid">
          <fgColor indexed="64"/>
          <bgColor theme="0"/>
        </patternFill>
      </fill>
      <alignment horizontal="center" vertical="center" textRotation="0" wrapText="1" indent="0" justifyLastLine="0" shrinkToFit="0" readingOrder="0"/>
      <border diagonalUp="0" diagonalDown="0">
        <left style="hair">
          <color indexed="64"/>
        </left>
        <right style="hair">
          <color indexed="64"/>
        </right>
        <top style="hair">
          <color indexed="64"/>
        </top>
        <bottom style="hair">
          <color indexed="64"/>
        </bottom>
        <vertical/>
        <horizontal/>
      </border>
    </dxf>
    <dxf>
      <font>
        <b val="0"/>
        <i val="0"/>
        <strike val="0"/>
        <condense val="0"/>
        <extend val="0"/>
        <outline val="0"/>
        <shadow val="0"/>
        <u val="none"/>
        <vertAlign val="baseline"/>
        <sz val="9"/>
        <color theme="1"/>
        <name val="Times New Roman"/>
        <family val="1"/>
        <scheme val="none"/>
      </font>
      <fill>
        <patternFill patternType="solid">
          <fgColor indexed="64"/>
          <bgColor theme="0"/>
        </patternFill>
      </fill>
      <alignment horizontal="center" vertical="center" textRotation="0" wrapText="1" indent="0" justifyLastLine="0" shrinkToFit="0" readingOrder="0"/>
      <border diagonalUp="0" diagonalDown="0">
        <left style="hair">
          <color indexed="64"/>
        </left>
        <right/>
        <top style="hair">
          <color indexed="64"/>
        </top>
        <bottom/>
        <vertical/>
        <horizontal/>
      </border>
    </dxf>
    <dxf>
      <font>
        <b/>
        <i val="0"/>
        <strike val="0"/>
        <condense val="0"/>
        <extend val="0"/>
        <outline val="0"/>
        <shadow val="0"/>
        <u val="none"/>
        <vertAlign val="baseline"/>
        <sz val="9"/>
        <color theme="1"/>
        <name val="Times New Roman"/>
        <family val="1"/>
        <scheme val="none"/>
      </font>
      <fill>
        <patternFill patternType="solid">
          <fgColor indexed="64"/>
          <bgColor theme="0"/>
        </patternFill>
      </fill>
      <alignment horizontal="general" vertical="center" textRotation="0" wrapText="0" indent="0" justifyLastLine="0" shrinkToFit="0" readingOrder="0"/>
      <border diagonalUp="0" diagonalDown="0">
        <left/>
        <right/>
        <top style="hair">
          <color indexed="64"/>
        </top>
        <bottom/>
        <vertical/>
        <horizontal/>
      </border>
    </dxf>
    <dxf>
      <border outline="0">
        <left style="thick">
          <color indexed="64"/>
        </left>
        <right style="thick">
          <color indexed="64"/>
        </right>
        <bottom style="thick">
          <color indexed="64"/>
        </bottom>
      </border>
    </dxf>
    <dxf>
      <font>
        <b val="0"/>
        <i val="0"/>
        <strike val="0"/>
        <condense val="0"/>
        <extend val="0"/>
        <outline val="0"/>
        <shadow val="0"/>
        <u val="none"/>
        <vertAlign val="baseline"/>
        <sz val="9"/>
        <color theme="1"/>
        <name val="Times New Roman"/>
        <family val="1"/>
        <scheme val="none"/>
      </font>
      <fill>
        <patternFill patternType="solid">
          <fgColor indexed="64"/>
          <bgColor theme="0"/>
        </patternFill>
      </fill>
      <alignment horizontal="center" vertical="center" textRotation="0" wrapText="1" indent="0" justifyLastLine="0" shrinkToFit="0" readingOrder="0"/>
    </dxf>
    <dxf>
      <font>
        <b/>
        <i val="0"/>
        <strike val="0"/>
        <condense val="0"/>
        <extend val="0"/>
        <outline val="0"/>
        <shadow val="0"/>
        <u val="none"/>
        <vertAlign val="baseline"/>
        <sz val="10"/>
        <color theme="1"/>
        <name val="Times New Roman"/>
        <family val="1"/>
        <scheme val="none"/>
      </font>
      <fill>
        <patternFill patternType="solid">
          <fgColor indexed="64"/>
          <bgColor theme="0" tint="-4.9989318521683403E-2"/>
        </patternFill>
      </fill>
      <alignment horizontal="center" vertical="center" textRotation="0" wrapText="1" indent="0" justifyLastLine="0" shrinkToFit="0" readingOrder="0"/>
    </dxf>
    <dxf>
      <font>
        <b val="0"/>
        <i val="0"/>
        <strike val="0"/>
        <condense val="0"/>
        <extend val="0"/>
        <outline val="0"/>
        <shadow val="0"/>
        <u val="none"/>
        <vertAlign val="baseline"/>
        <sz val="16"/>
        <color auto="1"/>
        <name val="Times New Roman"/>
        <family val="1"/>
        <scheme val="none"/>
      </font>
      <fill>
        <patternFill patternType="solid">
          <fgColor indexed="64"/>
          <bgColor theme="0"/>
        </patternFill>
      </fill>
      <alignment horizontal="left" vertical="bottom" textRotation="0" wrapText="1" indent="0" justifyLastLine="0" shrinkToFit="0" readingOrder="0"/>
      <border diagonalUp="0" diagonalDown="0" outline="0">
        <left style="thick">
          <color indexed="64"/>
        </left>
        <right style="thick">
          <color indexed="64"/>
        </right>
        <top/>
        <bottom/>
      </border>
    </dxf>
    <dxf>
      <border outline="0">
        <bottom style="thick">
          <color indexed="64"/>
        </bottom>
      </border>
    </dxf>
    <dxf>
      <font>
        <b val="0"/>
        <i val="0"/>
        <strike val="0"/>
        <condense val="0"/>
        <extend val="0"/>
        <outline val="0"/>
        <shadow val="0"/>
        <u val="none"/>
        <vertAlign val="baseline"/>
        <sz val="16"/>
        <color auto="1"/>
        <name val="Times New Roman"/>
        <family val="1"/>
        <scheme val="none"/>
      </font>
      <fill>
        <patternFill patternType="solid">
          <fgColor indexed="64"/>
          <bgColor theme="0"/>
        </patternFill>
      </fill>
      <alignment horizontal="left" vertical="bottom" textRotation="0" wrapText="1" indent="0" justifyLastLine="0" shrinkToFit="0" readingOrder="0"/>
    </dxf>
    <dxf>
      <font>
        <b val="0"/>
        <i val="0"/>
        <strike val="0"/>
        <condense val="0"/>
        <extend val="0"/>
        <outline val="0"/>
        <shadow val="0"/>
        <u val="none"/>
        <vertAlign val="baseline"/>
        <sz val="16"/>
        <color auto="1"/>
        <name val="Times New Roman"/>
        <family val="1"/>
        <scheme val="none"/>
      </font>
      <fill>
        <patternFill patternType="solid">
          <fgColor indexed="64"/>
          <bgColor theme="0" tint="-0.14999847407452621"/>
        </patternFill>
      </fill>
      <protection locked="0" hidden="0"/>
    </dxf>
    <dxf>
      <font>
        <b val="0"/>
        <i val="0"/>
        <strike val="0"/>
        <condense val="0"/>
        <extend val="0"/>
        <outline val="0"/>
        <shadow val="0"/>
        <u val="none"/>
        <vertAlign val="baseline"/>
        <sz val="10"/>
        <color theme="1"/>
        <name val="Times New Roman"/>
        <family val="1"/>
        <scheme val="none"/>
      </font>
      <fill>
        <patternFill patternType="solid">
          <fgColor indexed="64"/>
          <bgColor theme="4" tint="0.59999389629810485"/>
        </patternFill>
      </fill>
      <alignment horizontal="center" vertical="center" textRotation="0" wrapText="1" indent="0" justifyLastLine="0" shrinkToFit="0" readingOrder="0"/>
      <border diagonalUp="0" diagonalDown="0" outline="0">
        <left/>
        <right/>
        <top style="dotted">
          <color auto="1"/>
        </top>
        <bottom/>
      </border>
    </dxf>
    <dxf>
      <font>
        <b val="0"/>
        <i val="0"/>
        <strike val="0"/>
        <condense val="0"/>
        <extend val="0"/>
        <outline val="0"/>
        <shadow val="0"/>
        <u val="none"/>
        <vertAlign val="baseline"/>
        <sz val="10"/>
        <color theme="1"/>
        <name val="Times New Roman"/>
        <family val="1"/>
        <scheme val="none"/>
      </font>
      <fill>
        <patternFill patternType="solid">
          <fgColor indexed="64"/>
          <bgColor theme="4" tint="0.59999389629810485"/>
        </patternFill>
      </fill>
      <alignment horizontal="center" vertical="center" textRotation="0" wrapText="1" indent="0" justifyLastLine="0" shrinkToFit="0" readingOrder="0"/>
      <border diagonalUp="0" diagonalDown="0" outline="0">
        <left/>
        <right/>
        <top style="dotted">
          <color auto="1"/>
        </top>
        <bottom/>
      </border>
    </dxf>
    <dxf>
      <font>
        <b val="0"/>
        <i val="0"/>
        <strike val="0"/>
        <condense val="0"/>
        <extend val="0"/>
        <outline val="0"/>
        <shadow val="0"/>
        <u val="none"/>
        <vertAlign val="baseline"/>
        <sz val="10"/>
        <color theme="1"/>
        <name val="Times New Roman"/>
        <family val="1"/>
        <scheme val="none"/>
      </font>
      <numFmt numFmtId="2" formatCode="0.00"/>
      <fill>
        <patternFill patternType="solid">
          <fgColor indexed="64"/>
          <bgColor theme="4" tint="0.59999389629810485"/>
        </patternFill>
      </fill>
      <alignment horizontal="right" vertical="center" textRotation="0" wrapText="1" indent="0" justifyLastLine="0" shrinkToFit="0" readingOrder="0"/>
      <border diagonalUp="0" diagonalDown="0" outline="0">
        <left/>
        <right/>
        <top style="dotted">
          <color auto="1"/>
        </top>
        <bottom/>
      </border>
    </dxf>
    <dxf>
      <font>
        <b val="0"/>
        <i val="0"/>
        <strike val="0"/>
        <condense val="0"/>
        <extend val="0"/>
        <outline val="0"/>
        <shadow val="0"/>
        <u val="none"/>
        <vertAlign val="baseline"/>
        <sz val="10"/>
        <color theme="1"/>
        <name val="Times New Roman"/>
        <family val="1"/>
        <scheme val="none"/>
      </font>
      <numFmt numFmtId="2" formatCode="0.00"/>
      <fill>
        <patternFill patternType="solid">
          <fgColor indexed="64"/>
          <bgColor theme="4" tint="0.59999389629810485"/>
        </patternFill>
      </fill>
      <alignment horizontal="right" vertical="center" textRotation="0" wrapText="1" indent="0" justifyLastLine="0" shrinkToFit="0" readingOrder="0"/>
      <border diagonalUp="0" diagonalDown="0" outline="0">
        <left/>
        <right/>
        <top style="dotted">
          <color auto="1"/>
        </top>
        <bottom/>
      </border>
    </dxf>
    <dxf>
      <font>
        <b val="0"/>
        <i val="0"/>
        <strike val="0"/>
        <condense val="0"/>
        <extend val="0"/>
        <outline val="0"/>
        <shadow val="0"/>
        <u val="none"/>
        <vertAlign val="baseline"/>
        <sz val="10"/>
        <color theme="1"/>
        <name val="Times New Roman"/>
        <family val="1"/>
        <scheme val="none"/>
      </font>
      <numFmt numFmtId="2" formatCode="0.00"/>
      <fill>
        <patternFill patternType="solid">
          <fgColor indexed="64"/>
          <bgColor theme="4" tint="0.59999389629810485"/>
        </patternFill>
      </fill>
      <alignment horizontal="right" vertical="center" textRotation="0" wrapText="1" indent="0" justifyLastLine="0" shrinkToFit="0" readingOrder="0"/>
      <border diagonalUp="0" diagonalDown="0" outline="0">
        <left/>
        <right/>
        <top style="dotted">
          <color auto="1"/>
        </top>
        <bottom/>
      </border>
    </dxf>
    <dxf>
      <font>
        <b val="0"/>
        <i val="0"/>
        <strike val="0"/>
        <condense val="0"/>
        <extend val="0"/>
        <outline val="0"/>
        <shadow val="0"/>
        <u val="none"/>
        <vertAlign val="baseline"/>
        <sz val="10"/>
        <color theme="1"/>
        <name val="Times New Roman"/>
        <family val="1"/>
        <scheme val="none"/>
      </font>
      <numFmt numFmtId="2" formatCode="0.00"/>
      <fill>
        <patternFill patternType="solid">
          <fgColor indexed="64"/>
          <bgColor theme="4" tint="0.59999389629810485"/>
        </patternFill>
      </fill>
      <alignment horizontal="right" vertical="center" textRotation="0" wrapText="1" indent="0" justifyLastLine="0" shrinkToFit="0" readingOrder="0"/>
      <border diagonalUp="0" diagonalDown="0" outline="0">
        <left/>
        <right/>
        <top style="dotted">
          <color auto="1"/>
        </top>
        <bottom/>
      </border>
    </dxf>
    <dxf>
      <font>
        <b val="0"/>
        <i val="0"/>
        <strike val="0"/>
        <condense val="0"/>
        <extend val="0"/>
        <outline val="0"/>
        <shadow val="0"/>
        <u val="none"/>
        <vertAlign val="baseline"/>
        <sz val="10"/>
        <color theme="1"/>
        <name val="Times New Roman"/>
        <family val="1"/>
        <scheme val="none"/>
      </font>
      <numFmt numFmtId="2" formatCode="0.00"/>
      <fill>
        <patternFill patternType="solid">
          <fgColor indexed="64"/>
          <bgColor theme="4" tint="0.59999389629810485"/>
        </patternFill>
      </fill>
      <alignment horizontal="right" vertical="center" textRotation="0" wrapText="1" indent="0" justifyLastLine="0" shrinkToFit="0" readingOrder="0"/>
      <border diagonalUp="0" diagonalDown="0" outline="0">
        <left/>
        <right/>
        <top style="dotted">
          <color auto="1"/>
        </top>
        <bottom/>
      </border>
    </dxf>
    <dxf>
      <font>
        <b val="0"/>
        <i val="0"/>
        <strike val="0"/>
        <condense val="0"/>
        <extend val="0"/>
        <outline val="0"/>
        <shadow val="0"/>
        <u val="none"/>
        <vertAlign val="baseline"/>
        <sz val="10"/>
        <color theme="1"/>
        <name val="Times New Roman"/>
        <family val="1"/>
        <scheme val="none"/>
      </font>
      <numFmt numFmtId="2" formatCode="0.00"/>
      <fill>
        <patternFill patternType="solid">
          <fgColor indexed="64"/>
          <bgColor theme="4" tint="0.59999389629810485"/>
        </patternFill>
      </fill>
      <alignment horizontal="right" vertical="center" textRotation="0" wrapText="1" indent="0" justifyLastLine="0" shrinkToFit="0" readingOrder="0"/>
      <border diagonalUp="0" diagonalDown="0" outline="0">
        <left/>
        <right/>
        <top style="dotted">
          <color auto="1"/>
        </top>
        <bottom/>
      </border>
    </dxf>
    <dxf>
      <font>
        <b val="0"/>
        <i val="0"/>
        <strike val="0"/>
        <condense val="0"/>
        <extend val="0"/>
        <outline val="0"/>
        <shadow val="0"/>
        <u val="none"/>
        <vertAlign val="baseline"/>
        <sz val="10"/>
        <color theme="1"/>
        <name val="Times New Roman"/>
        <family val="1"/>
        <scheme val="none"/>
      </font>
      <numFmt numFmtId="2" formatCode="0.00"/>
      <fill>
        <patternFill patternType="solid">
          <fgColor indexed="64"/>
          <bgColor theme="4" tint="0.59999389629810485"/>
        </patternFill>
      </fill>
      <alignment horizontal="right" vertical="center" textRotation="0" wrapText="1" indent="0" justifyLastLine="0" shrinkToFit="0" readingOrder="0"/>
      <border diagonalUp="0" diagonalDown="0" outline="0">
        <left/>
        <right/>
        <top style="dotted">
          <color auto="1"/>
        </top>
        <bottom/>
      </border>
    </dxf>
    <dxf>
      <font>
        <b val="0"/>
        <i val="0"/>
        <strike val="0"/>
        <condense val="0"/>
        <extend val="0"/>
        <outline val="0"/>
        <shadow val="0"/>
        <u val="none"/>
        <vertAlign val="baseline"/>
        <sz val="10"/>
        <color theme="1"/>
        <name val="Times New Roman"/>
        <family val="1"/>
        <scheme val="none"/>
      </font>
      <fill>
        <patternFill patternType="solid">
          <fgColor indexed="64"/>
          <bgColor theme="4" tint="0.59999389629810485"/>
        </patternFill>
      </fill>
      <alignment horizontal="center" vertical="center" textRotation="0" wrapText="1" indent="0" justifyLastLine="0" shrinkToFit="0" readingOrder="0"/>
      <border diagonalUp="0" diagonalDown="0" outline="0">
        <left/>
        <right/>
        <top style="dotted">
          <color auto="1"/>
        </top>
        <bottom/>
      </border>
    </dxf>
    <dxf>
      <font>
        <b val="0"/>
        <i val="0"/>
        <strike val="0"/>
        <condense val="0"/>
        <extend val="0"/>
        <outline val="0"/>
        <shadow val="0"/>
        <u val="none"/>
        <vertAlign val="baseline"/>
        <sz val="10"/>
        <color theme="1"/>
        <name val="Times New Roman"/>
        <family val="1"/>
        <scheme val="none"/>
      </font>
      <fill>
        <patternFill patternType="solid">
          <fgColor indexed="64"/>
          <bgColor theme="4" tint="0.59999389629810485"/>
        </patternFill>
      </fill>
      <alignment horizontal="general" vertical="center" textRotation="0" wrapText="1" indent="0" justifyLastLine="0" shrinkToFit="0" readingOrder="0"/>
      <border diagonalUp="0" diagonalDown="0" outline="0">
        <left/>
        <right/>
        <top style="dotted">
          <color auto="1"/>
        </top>
        <bottom/>
      </border>
    </dxf>
    <dxf>
      <font>
        <b val="0"/>
        <i val="0"/>
        <strike val="0"/>
        <condense val="0"/>
        <extend val="0"/>
        <outline val="0"/>
        <shadow val="0"/>
        <u val="none"/>
        <vertAlign val="baseline"/>
        <sz val="10"/>
        <color theme="1"/>
        <name val="Times New Roman"/>
        <family val="1"/>
        <scheme val="none"/>
      </font>
      <fill>
        <patternFill patternType="solid">
          <fgColor indexed="64"/>
          <bgColor theme="4" tint="0.59999389629810485"/>
        </patternFill>
      </fill>
      <alignment horizontal="general" vertical="center" textRotation="0" wrapText="1" indent="0" justifyLastLine="0" shrinkToFit="0" readingOrder="0"/>
      <border diagonalUp="0" diagonalDown="0" outline="0">
        <left/>
        <right/>
        <top style="dotted">
          <color auto="1"/>
        </top>
        <bottom/>
      </border>
    </dxf>
    <dxf>
      <font>
        <b val="0"/>
        <i val="0"/>
        <strike val="0"/>
        <condense val="0"/>
        <extend val="0"/>
        <outline val="0"/>
        <shadow val="0"/>
        <u val="none"/>
        <vertAlign val="baseline"/>
        <sz val="10"/>
        <color theme="1"/>
        <name val="Times New Roman"/>
        <family val="1"/>
        <scheme val="none"/>
      </font>
      <fill>
        <patternFill patternType="solid">
          <fgColor indexed="64"/>
          <bgColor theme="4" tint="0.59999389629810485"/>
        </patternFill>
      </fill>
      <alignment horizontal="general" vertical="center" textRotation="0" wrapText="1" indent="0" justifyLastLine="0" shrinkToFit="0" readingOrder="0"/>
      <border diagonalUp="0" diagonalDown="0" outline="0">
        <left/>
        <right/>
        <top style="dotted">
          <color auto="1"/>
        </top>
        <bottom/>
      </border>
    </dxf>
    <dxf>
      <font>
        <b val="0"/>
        <i val="0"/>
        <strike val="0"/>
        <condense val="0"/>
        <extend val="0"/>
        <outline val="0"/>
        <shadow val="0"/>
        <u val="none"/>
        <vertAlign val="baseline"/>
        <sz val="10"/>
        <color theme="1"/>
        <name val="Times New Roman"/>
        <family val="1"/>
        <scheme val="none"/>
      </font>
      <fill>
        <patternFill patternType="solid">
          <fgColor indexed="64"/>
          <bgColor theme="4" tint="0.59999389629810485"/>
        </patternFill>
      </fill>
      <alignment horizontal="general" vertical="center" textRotation="0" wrapText="1" indent="0" justifyLastLine="0" shrinkToFit="0" readingOrder="0"/>
      <border diagonalUp="0" diagonalDown="0" outline="0">
        <left/>
        <right/>
        <top style="dotted">
          <color auto="1"/>
        </top>
        <bottom/>
      </border>
    </dxf>
    <dxf>
      <font>
        <b val="0"/>
        <i val="0"/>
        <strike val="0"/>
        <condense val="0"/>
        <extend val="0"/>
        <outline val="0"/>
        <shadow val="0"/>
        <u val="none"/>
        <vertAlign val="baseline"/>
        <sz val="10"/>
        <color theme="1"/>
        <name val="Times New Roman"/>
        <family val="1"/>
        <scheme val="none"/>
      </font>
      <fill>
        <patternFill patternType="solid">
          <fgColor indexed="64"/>
          <bgColor theme="4" tint="0.59999389629810485"/>
        </patternFill>
      </fill>
      <alignment horizontal="general" vertical="center" textRotation="0" wrapText="1" indent="0" justifyLastLine="0" shrinkToFit="0" readingOrder="0"/>
      <border diagonalUp="0" diagonalDown="0" outline="0">
        <left/>
        <right/>
        <top style="dotted">
          <color auto="1"/>
        </top>
        <bottom/>
      </border>
    </dxf>
    <dxf>
      <font>
        <b val="0"/>
        <i val="0"/>
        <strike val="0"/>
        <condense val="0"/>
        <extend val="0"/>
        <outline val="0"/>
        <shadow val="0"/>
        <u val="none"/>
        <vertAlign val="baseline"/>
        <sz val="10"/>
        <color theme="1"/>
        <name val="Times New Roman"/>
        <family val="1"/>
        <scheme val="none"/>
      </font>
      <fill>
        <patternFill patternType="solid">
          <fgColor indexed="64"/>
          <bgColor theme="4" tint="0.59999389629810485"/>
        </patternFill>
      </fill>
      <alignment horizontal="general" vertical="center" textRotation="0" wrapText="1" indent="0" justifyLastLine="0" shrinkToFit="0" readingOrder="0"/>
      <border diagonalUp="0" diagonalDown="0" outline="0">
        <left/>
        <right/>
        <top style="dotted">
          <color auto="1"/>
        </top>
        <bottom/>
      </border>
    </dxf>
    <dxf>
      <font>
        <b val="0"/>
        <i val="0"/>
        <strike val="0"/>
        <condense val="0"/>
        <extend val="0"/>
        <outline val="0"/>
        <shadow val="0"/>
        <u val="none"/>
        <vertAlign val="baseline"/>
        <sz val="10"/>
        <color theme="1"/>
        <name val="Times New Roman"/>
        <family val="1"/>
        <scheme val="none"/>
      </font>
      <fill>
        <patternFill patternType="solid">
          <fgColor indexed="64"/>
          <bgColor theme="4" tint="0.59999389629810485"/>
        </patternFill>
      </fill>
      <alignment horizontal="general" vertical="center" textRotation="0" wrapText="1" indent="0" justifyLastLine="0" shrinkToFit="0" readingOrder="0"/>
      <border diagonalUp="0" diagonalDown="0" outline="0">
        <left/>
        <right/>
        <top style="dotted">
          <color auto="1"/>
        </top>
        <bottom/>
      </border>
    </dxf>
    <dxf>
      <font>
        <b val="0"/>
        <i val="0"/>
        <strike val="0"/>
        <condense val="0"/>
        <extend val="0"/>
        <outline val="0"/>
        <shadow val="0"/>
        <u val="none"/>
        <vertAlign val="baseline"/>
        <sz val="10"/>
        <color theme="1"/>
        <name val="Times New Roman"/>
        <family val="1"/>
        <scheme val="none"/>
      </font>
      <fill>
        <patternFill patternType="solid">
          <fgColor indexed="64"/>
          <bgColor theme="4" tint="0.59999389629810485"/>
        </patternFill>
      </fill>
      <alignment horizontal="general" vertical="center" textRotation="0" wrapText="1" indent="0" justifyLastLine="0" shrinkToFit="0" readingOrder="0"/>
      <border diagonalUp="0" diagonalDown="0" outline="0">
        <left/>
        <right/>
        <top style="dotted">
          <color auto="1"/>
        </top>
        <bottom/>
      </border>
    </dxf>
    <dxf>
      <font>
        <b val="0"/>
        <i val="0"/>
        <strike val="0"/>
        <condense val="0"/>
        <extend val="0"/>
        <outline val="0"/>
        <shadow val="0"/>
        <u val="none"/>
        <vertAlign val="baseline"/>
        <sz val="10"/>
        <color theme="1"/>
        <name val="Times New Roman"/>
        <family val="1"/>
        <scheme val="none"/>
      </font>
      <fill>
        <patternFill patternType="solid">
          <fgColor indexed="64"/>
          <bgColor theme="4" tint="0.59999389629810485"/>
        </patternFill>
      </fill>
      <alignment horizontal="general" vertical="center" textRotation="0" wrapText="1" indent="0" justifyLastLine="0" shrinkToFit="0" readingOrder="0"/>
      <border diagonalUp="0" diagonalDown="0" outline="0">
        <left/>
        <right/>
        <top style="dotted">
          <color auto="1"/>
        </top>
        <bottom/>
      </border>
    </dxf>
    <dxf>
      <font>
        <b val="0"/>
        <i val="0"/>
        <strike val="0"/>
        <condense val="0"/>
        <extend val="0"/>
        <outline val="0"/>
        <shadow val="0"/>
        <u val="none"/>
        <vertAlign val="baseline"/>
        <sz val="10"/>
        <color theme="1"/>
        <name val="Times New Roman"/>
        <family val="1"/>
        <scheme val="none"/>
      </font>
      <fill>
        <patternFill patternType="solid">
          <fgColor indexed="64"/>
          <bgColor theme="4" tint="0.59999389629810485"/>
        </patternFill>
      </fill>
      <alignment horizontal="general" vertical="center" textRotation="0" wrapText="1" indent="0" justifyLastLine="0" shrinkToFit="0" readingOrder="0"/>
      <border diagonalUp="0" diagonalDown="0" outline="0">
        <left/>
        <right/>
        <top style="dotted">
          <color auto="1"/>
        </top>
        <bottom/>
      </border>
    </dxf>
    <dxf>
      <font>
        <b val="0"/>
        <i val="0"/>
        <strike val="0"/>
        <condense val="0"/>
        <extend val="0"/>
        <outline val="0"/>
        <shadow val="0"/>
        <u val="none"/>
        <vertAlign val="baseline"/>
        <sz val="10"/>
        <color theme="1"/>
        <name val="Times New Roman"/>
        <family val="1"/>
        <scheme val="none"/>
      </font>
      <fill>
        <patternFill patternType="solid">
          <fgColor indexed="64"/>
          <bgColor theme="4" tint="0.59999389629810485"/>
        </patternFill>
      </fill>
      <alignment horizontal="general" vertical="center" textRotation="0" wrapText="1" indent="0" justifyLastLine="0" shrinkToFit="0" readingOrder="0"/>
      <border diagonalUp="0" diagonalDown="0" outline="0">
        <left/>
        <right/>
        <top style="dotted">
          <color auto="1"/>
        </top>
        <bottom/>
      </border>
    </dxf>
    <dxf>
      <font>
        <b val="0"/>
        <i val="0"/>
        <strike val="0"/>
        <condense val="0"/>
        <extend val="0"/>
        <outline val="0"/>
        <shadow val="0"/>
        <u val="none"/>
        <vertAlign val="baseline"/>
        <sz val="10"/>
        <color theme="1"/>
        <name val="Times New Roman"/>
        <family val="1"/>
        <scheme val="none"/>
      </font>
      <fill>
        <patternFill patternType="solid">
          <fgColor indexed="64"/>
          <bgColor theme="4" tint="0.59999389629810485"/>
        </patternFill>
      </fill>
      <alignment horizontal="general" vertical="center" textRotation="0" wrapText="1" indent="0" justifyLastLine="0" shrinkToFit="0" readingOrder="0"/>
      <border diagonalUp="0" diagonalDown="0" outline="0">
        <left/>
        <right/>
        <top style="dotted">
          <color auto="1"/>
        </top>
        <bottom/>
      </border>
    </dxf>
    <dxf>
      <font>
        <b val="0"/>
        <i val="0"/>
        <strike val="0"/>
        <condense val="0"/>
        <extend val="0"/>
        <outline val="0"/>
        <shadow val="0"/>
        <u val="none"/>
        <vertAlign val="baseline"/>
        <sz val="10"/>
        <color theme="1"/>
        <name val="Times New Roman"/>
        <family val="1"/>
        <scheme val="none"/>
      </font>
      <fill>
        <patternFill patternType="solid">
          <fgColor indexed="64"/>
          <bgColor theme="4" tint="0.59999389629810485"/>
        </patternFill>
      </fill>
      <alignment horizontal="general" vertical="center" textRotation="0" wrapText="1" indent="0" justifyLastLine="0" shrinkToFit="0" readingOrder="0"/>
      <border diagonalUp="0" diagonalDown="0" outline="0">
        <left/>
        <right/>
        <top style="dotted">
          <color auto="1"/>
        </top>
        <bottom/>
      </border>
    </dxf>
    <dxf>
      <font>
        <b/>
        <i val="0"/>
        <strike val="0"/>
        <condense val="0"/>
        <extend val="0"/>
        <outline val="0"/>
        <shadow val="0"/>
        <u val="none"/>
        <vertAlign val="baseline"/>
        <sz val="10"/>
        <color theme="1"/>
        <name val="Times New Roman"/>
        <family val="1"/>
        <scheme val="none"/>
      </font>
      <fill>
        <patternFill patternType="solid">
          <fgColor indexed="64"/>
          <bgColor theme="4" tint="0.59999389629810485"/>
        </patternFill>
      </fill>
      <alignment horizontal="general" vertical="center" textRotation="0" wrapText="1" indent="0" justifyLastLine="0" shrinkToFit="0" readingOrder="0"/>
      <border diagonalUp="0" diagonalDown="0" outline="0">
        <left/>
        <right/>
        <top style="dotted">
          <color auto="1"/>
        </top>
        <bottom/>
      </border>
    </dxf>
    <dxf>
      <font>
        <b/>
        <i val="0"/>
        <strike val="0"/>
        <condense val="0"/>
        <extend val="0"/>
        <outline val="0"/>
        <shadow val="0"/>
        <u val="none"/>
        <vertAlign val="baseline"/>
        <sz val="10"/>
        <color theme="1"/>
        <name val="Times New Roman"/>
        <family val="1"/>
        <scheme val="none"/>
      </font>
      <fill>
        <patternFill patternType="solid">
          <fgColor indexed="64"/>
          <bgColor theme="4" tint="0.59999389629810485"/>
        </patternFill>
      </fill>
      <alignment horizontal="center" vertical="center" textRotation="0" wrapText="1" indent="0" justifyLastLine="0" shrinkToFit="0" readingOrder="0"/>
      <border diagonalUp="0" diagonalDown="0" outline="0">
        <left/>
        <right/>
        <top style="dotted">
          <color auto="1"/>
        </top>
        <bottom/>
      </border>
    </dxf>
    <dxf>
      <font>
        <b val="0"/>
        <i val="0"/>
        <strike val="0"/>
        <condense val="0"/>
        <extend val="0"/>
        <outline val="0"/>
        <shadow val="0"/>
        <u val="none"/>
        <vertAlign val="baseline"/>
        <sz val="10"/>
        <color theme="1"/>
        <name val="Times New Roman"/>
        <family val="1"/>
        <scheme val="none"/>
      </font>
      <fill>
        <patternFill patternType="solid">
          <fgColor indexed="64"/>
          <bgColor theme="4" tint="0.59999389629810485"/>
        </patternFill>
      </fill>
      <alignment horizontal="center" vertical="center" textRotation="0" wrapText="1" indent="0" justifyLastLine="0" shrinkToFit="0" readingOrder="0"/>
      <border diagonalUp="0" diagonalDown="0" outline="0">
        <left/>
        <right/>
        <top style="dotted">
          <color auto="1"/>
        </top>
        <bottom/>
      </border>
    </dxf>
    <dxf>
      <font>
        <b val="0"/>
        <i val="0"/>
        <strike val="0"/>
        <condense val="0"/>
        <extend val="0"/>
        <outline val="0"/>
        <shadow val="0"/>
        <u val="none"/>
        <vertAlign val="baseline"/>
        <sz val="10"/>
        <color theme="1"/>
        <name val="Times New Roman"/>
        <family val="1"/>
        <scheme val="none"/>
      </font>
      <fill>
        <patternFill patternType="solid">
          <fgColor indexed="64"/>
          <bgColor theme="4" tint="0.59999389629810485"/>
        </patternFill>
      </fill>
      <alignment horizontal="center" vertical="center" textRotation="0" wrapText="1" indent="0" justifyLastLine="0" shrinkToFit="0" readingOrder="0"/>
      <border diagonalUp="0" diagonalDown="0" outline="0">
        <left/>
        <right/>
        <top style="dotted">
          <color auto="1"/>
        </top>
        <bottom/>
      </border>
    </dxf>
    <dxf>
      <font>
        <b/>
        <i val="0"/>
        <strike val="0"/>
        <condense val="0"/>
        <extend val="0"/>
        <outline val="0"/>
        <shadow val="0"/>
        <u val="none"/>
        <vertAlign val="baseline"/>
        <sz val="10"/>
        <color theme="1"/>
        <name val="Times New Roman"/>
        <family val="1"/>
        <scheme val="none"/>
      </font>
      <fill>
        <patternFill patternType="solid">
          <fgColor indexed="64"/>
          <bgColor theme="4" tint="0.59999389629810485"/>
        </patternFill>
      </fill>
      <alignment horizontal="general" vertical="center" textRotation="0" wrapText="1" indent="0" justifyLastLine="0" shrinkToFit="0" readingOrder="0"/>
      <border diagonalUp="0" diagonalDown="0" outline="0">
        <left/>
        <right/>
        <top style="dotted">
          <color auto="1"/>
        </top>
        <bottom/>
      </border>
    </dxf>
    <dxf>
      <font>
        <b val="0"/>
        <i val="0"/>
        <strike val="0"/>
        <condense val="0"/>
        <extend val="0"/>
        <outline val="0"/>
        <shadow val="0"/>
        <u val="none"/>
        <vertAlign val="baseline"/>
        <sz val="10"/>
        <color theme="1"/>
        <name val="Times New Roman"/>
        <family val="1"/>
        <scheme val="none"/>
      </font>
      <numFmt numFmtId="2" formatCode="0.00"/>
      <fill>
        <patternFill patternType="solid">
          <fgColor indexed="64"/>
          <bgColor theme="4" tint="0.59999389629810485"/>
        </patternFill>
      </fill>
      <alignment horizontal="center" vertical="center" textRotation="0" wrapText="1" indent="0" justifyLastLine="0" shrinkToFit="0" readingOrder="0"/>
      <border diagonalUp="0" diagonalDown="0" outline="0">
        <left/>
        <right/>
        <top style="dotted">
          <color auto="1"/>
        </top>
        <bottom/>
      </border>
    </dxf>
    <dxf>
      <font>
        <b val="0"/>
        <i val="0"/>
        <strike val="0"/>
        <condense val="0"/>
        <extend val="0"/>
        <outline val="0"/>
        <shadow val="0"/>
        <u val="none"/>
        <vertAlign val="baseline"/>
        <sz val="10"/>
        <color theme="1"/>
        <name val="Times New Roman"/>
        <family val="1"/>
        <scheme val="none"/>
      </font>
      <numFmt numFmtId="2" formatCode="0.00"/>
      <fill>
        <patternFill patternType="solid">
          <fgColor indexed="64"/>
          <bgColor theme="4" tint="0.59999389629810485"/>
        </patternFill>
      </fill>
      <alignment horizontal="center" vertical="center" textRotation="0" wrapText="1" indent="0" justifyLastLine="0" shrinkToFit="0" readingOrder="0"/>
      <border diagonalUp="0" diagonalDown="0" outline="0">
        <left/>
        <right/>
        <top style="dotted">
          <color auto="1"/>
        </top>
        <bottom/>
      </border>
    </dxf>
    <dxf>
      <font>
        <b val="0"/>
        <i val="0"/>
        <strike val="0"/>
        <condense val="0"/>
        <extend val="0"/>
        <outline val="0"/>
        <shadow val="0"/>
        <u val="none"/>
        <vertAlign val="baseline"/>
        <sz val="10"/>
        <color theme="1"/>
        <name val="Times New Roman"/>
        <family val="1"/>
        <scheme val="none"/>
      </font>
      <fill>
        <patternFill patternType="solid">
          <fgColor indexed="64"/>
          <bgColor theme="4" tint="0.59999389629810485"/>
        </patternFill>
      </fill>
      <alignment horizontal="center" vertical="center" textRotation="0" wrapText="1" indent="0" justifyLastLine="0" shrinkToFit="0" readingOrder="0"/>
      <border diagonalUp="0" diagonalDown="0" outline="0">
        <left/>
        <right/>
        <top style="dotted">
          <color auto="1"/>
        </top>
        <bottom/>
      </border>
    </dxf>
    <dxf>
      <font>
        <b val="0"/>
        <i val="0"/>
        <strike val="0"/>
        <condense val="0"/>
        <extend val="0"/>
        <outline val="0"/>
        <shadow val="0"/>
        <u val="none"/>
        <vertAlign val="baseline"/>
        <sz val="10"/>
        <color theme="1"/>
        <name val="Times New Roman"/>
        <family val="1"/>
        <scheme val="none"/>
      </font>
      <fill>
        <patternFill patternType="solid">
          <fgColor indexed="64"/>
          <bgColor theme="4" tint="0.59999389629810485"/>
        </patternFill>
      </fill>
      <alignment horizontal="center" vertical="center" textRotation="0" wrapText="1" indent="0" justifyLastLine="0" shrinkToFit="0" readingOrder="0"/>
      <border diagonalUp="0" diagonalDown="0" outline="0">
        <left/>
        <right/>
        <top style="dotted">
          <color auto="1"/>
        </top>
        <bottom/>
      </border>
    </dxf>
    <dxf>
      <font>
        <b val="0"/>
        <i val="0"/>
        <strike val="0"/>
        <condense val="0"/>
        <extend val="0"/>
        <outline val="0"/>
        <shadow val="0"/>
        <u val="none"/>
        <vertAlign val="baseline"/>
        <sz val="10"/>
        <color theme="1"/>
        <name val="Times New Roman"/>
        <family val="1"/>
        <scheme val="none"/>
      </font>
      <fill>
        <patternFill patternType="solid">
          <fgColor indexed="64"/>
          <bgColor theme="4" tint="0.59999389629810485"/>
        </patternFill>
      </fill>
      <alignment horizontal="center" vertical="center" textRotation="0" wrapText="1" indent="0" justifyLastLine="0" shrinkToFit="0" readingOrder="0"/>
      <border diagonalUp="0" diagonalDown="0" outline="0">
        <left/>
        <right/>
        <top style="dotted">
          <color auto="1"/>
        </top>
        <bottom/>
      </border>
    </dxf>
    <dxf>
      <font>
        <b val="0"/>
        <i val="0"/>
        <strike val="0"/>
        <condense val="0"/>
        <extend val="0"/>
        <outline val="0"/>
        <shadow val="0"/>
        <u val="none"/>
        <vertAlign val="baseline"/>
        <sz val="10"/>
        <color theme="1"/>
        <name val="Times New Roman"/>
        <family val="1"/>
        <scheme val="none"/>
      </font>
      <fill>
        <patternFill patternType="solid">
          <fgColor indexed="64"/>
          <bgColor theme="4" tint="0.59999389629810485"/>
        </patternFill>
      </fill>
      <alignment horizontal="center" vertical="center" textRotation="0" wrapText="1" indent="0" justifyLastLine="0" shrinkToFit="0" readingOrder="0"/>
      <border diagonalUp="0" diagonalDown="0" outline="0">
        <left/>
        <right/>
        <top style="dotted">
          <color auto="1"/>
        </top>
        <bottom/>
      </border>
    </dxf>
    <dxf>
      <font>
        <b val="0"/>
        <i val="0"/>
        <strike val="0"/>
        <condense val="0"/>
        <extend val="0"/>
        <outline val="0"/>
        <shadow val="0"/>
        <u val="none"/>
        <vertAlign val="baseline"/>
        <sz val="10"/>
        <color theme="1"/>
        <name val="Times New Roman"/>
        <family val="1"/>
        <scheme val="none"/>
      </font>
      <fill>
        <patternFill patternType="solid">
          <fgColor indexed="64"/>
          <bgColor theme="4" tint="0.59999389629810485"/>
        </patternFill>
      </fill>
      <alignment horizontal="center" vertical="center" textRotation="0" wrapText="1" indent="0" justifyLastLine="0" shrinkToFit="0" readingOrder="0"/>
      <border diagonalUp="0" diagonalDown="0" outline="0">
        <left/>
        <right/>
        <top style="dotted">
          <color auto="1"/>
        </top>
        <bottom/>
      </border>
    </dxf>
    <dxf>
      <font>
        <b val="0"/>
        <i val="0"/>
        <strike val="0"/>
        <condense val="0"/>
        <extend val="0"/>
        <outline val="0"/>
        <shadow val="0"/>
        <u val="none"/>
        <vertAlign val="baseline"/>
        <sz val="10"/>
        <color theme="1"/>
        <name val="Times New Roman"/>
        <family val="1"/>
        <scheme val="none"/>
      </font>
      <fill>
        <patternFill patternType="solid">
          <fgColor indexed="64"/>
          <bgColor theme="4" tint="0.59999389629810485"/>
        </patternFill>
      </fill>
      <alignment horizontal="center" vertical="center" textRotation="0" wrapText="1" indent="0" justifyLastLine="0" shrinkToFit="0" readingOrder="0"/>
      <border diagonalUp="0" diagonalDown="0" outline="0">
        <left/>
        <right/>
        <top style="dotted">
          <color auto="1"/>
        </top>
        <bottom/>
      </border>
    </dxf>
    <dxf>
      <font>
        <b val="0"/>
        <i val="0"/>
        <strike val="0"/>
        <condense val="0"/>
        <extend val="0"/>
        <outline val="0"/>
        <shadow val="0"/>
        <u val="none"/>
        <vertAlign val="baseline"/>
        <sz val="10"/>
        <color theme="1"/>
        <name val="Times New Roman"/>
        <family val="1"/>
        <scheme val="none"/>
      </font>
      <fill>
        <patternFill patternType="solid">
          <fgColor indexed="64"/>
          <bgColor theme="4" tint="0.59999389629810485"/>
        </patternFill>
      </fill>
      <alignment horizontal="center" vertical="center" textRotation="0" wrapText="1" indent="0" justifyLastLine="0" shrinkToFit="0" readingOrder="0"/>
      <border diagonalUp="0" diagonalDown="0" outline="0">
        <left/>
        <right/>
        <top style="dotted">
          <color auto="1"/>
        </top>
        <bottom/>
      </border>
    </dxf>
    <dxf>
      <font>
        <b val="0"/>
        <i val="0"/>
        <strike val="0"/>
        <condense val="0"/>
        <extend val="0"/>
        <outline val="0"/>
        <shadow val="0"/>
        <u val="none"/>
        <vertAlign val="baseline"/>
        <sz val="10"/>
        <color theme="1"/>
        <name val="Times New Roman"/>
        <family val="1"/>
        <scheme val="none"/>
      </font>
      <fill>
        <patternFill patternType="solid">
          <fgColor indexed="64"/>
          <bgColor theme="4" tint="0.59999389629810485"/>
        </patternFill>
      </fill>
      <alignment horizontal="center" vertical="center" textRotation="0" wrapText="1" indent="0" justifyLastLine="0" shrinkToFit="0" readingOrder="0"/>
      <border diagonalUp="0" diagonalDown="0" outline="0">
        <left/>
        <right/>
        <top style="dotted">
          <color auto="1"/>
        </top>
        <bottom/>
      </border>
    </dxf>
    <dxf>
      <font>
        <b val="0"/>
        <i val="0"/>
        <strike val="0"/>
        <condense val="0"/>
        <extend val="0"/>
        <outline val="0"/>
        <shadow val="0"/>
        <u val="none"/>
        <vertAlign val="baseline"/>
        <sz val="10"/>
        <color theme="1"/>
        <name val="Times New Roman"/>
        <family val="1"/>
        <scheme val="none"/>
      </font>
      <fill>
        <patternFill patternType="solid">
          <fgColor indexed="64"/>
          <bgColor theme="4" tint="0.59999389629810485"/>
        </patternFill>
      </fill>
      <alignment horizontal="center" vertical="center" textRotation="0" wrapText="1" indent="0" justifyLastLine="0" shrinkToFit="0" readingOrder="0"/>
      <border diagonalUp="0" diagonalDown="0" outline="0">
        <left/>
        <right/>
        <top style="dotted">
          <color auto="1"/>
        </top>
        <bottom/>
      </border>
    </dxf>
    <dxf>
      <font>
        <b val="0"/>
        <i val="0"/>
        <strike val="0"/>
        <condense val="0"/>
        <extend val="0"/>
        <outline val="0"/>
        <shadow val="0"/>
        <u val="none"/>
        <vertAlign val="baseline"/>
        <sz val="10"/>
        <color theme="1"/>
        <name val="Times New Roman"/>
        <family val="1"/>
        <scheme val="none"/>
      </font>
      <fill>
        <patternFill patternType="solid">
          <fgColor indexed="64"/>
          <bgColor theme="4" tint="0.59999389629810485"/>
        </patternFill>
      </fill>
      <alignment horizontal="center" vertical="center" textRotation="0" wrapText="1" indent="0" justifyLastLine="0" shrinkToFit="0" readingOrder="0"/>
      <border diagonalUp="0" diagonalDown="0" outline="0">
        <left/>
        <right/>
        <top style="dotted">
          <color auto="1"/>
        </top>
        <bottom/>
      </border>
    </dxf>
    <dxf>
      <font>
        <b val="0"/>
        <i val="0"/>
        <strike val="0"/>
        <condense val="0"/>
        <extend val="0"/>
        <outline val="0"/>
        <shadow val="0"/>
        <u val="none"/>
        <vertAlign val="baseline"/>
        <sz val="10"/>
        <color theme="1"/>
        <name val="Times New Roman"/>
        <family val="1"/>
        <scheme val="none"/>
      </font>
      <fill>
        <patternFill patternType="solid">
          <fgColor indexed="64"/>
          <bgColor theme="4" tint="0.59999389629810485"/>
        </patternFill>
      </fill>
      <alignment horizontal="center" vertical="center" textRotation="0" wrapText="1" indent="0" justifyLastLine="0" shrinkToFit="0" readingOrder="0"/>
      <border diagonalUp="0" diagonalDown="0" outline="0">
        <left/>
        <right/>
        <top style="dotted">
          <color auto="1"/>
        </top>
        <bottom/>
      </border>
    </dxf>
    <dxf>
      <font>
        <b val="0"/>
        <i val="0"/>
        <strike val="0"/>
        <condense val="0"/>
        <extend val="0"/>
        <outline val="0"/>
        <shadow val="0"/>
        <u val="none"/>
        <vertAlign val="baseline"/>
        <sz val="10"/>
        <color theme="1"/>
        <name val="Times New Roman"/>
        <family val="1"/>
        <scheme val="none"/>
      </font>
      <fill>
        <patternFill patternType="solid">
          <fgColor indexed="64"/>
          <bgColor theme="4" tint="0.59999389629810485"/>
        </patternFill>
      </fill>
      <alignment horizontal="center" vertical="center" textRotation="0" wrapText="1" indent="0" justifyLastLine="0" shrinkToFit="0" readingOrder="0"/>
      <border diagonalUp="0" diagonalDown="0" outline="0">
        <left/>
        <right/>
        <top style="dotted">
          <color auto="1"/>
        </top>
        <bottom/>
      </border>
    </dxf>
    <dxf>
      <font>
        <b/>
        <i val="0"/>
        <strike val="0"/>
        <condense val="0"/>
        <extend val="0"/>
        <outline val="0"/>
        <shadow val="0"/>
        <u val="none"/>
        <vertAlign val="baseline"/>
        <sz val="10"/>
        <color theme="1"/>
        <name val="Times New Roman"/>
        <family val="1"/>
        <scheme val="none"/>
      </font>
      <fill>
        <patternFill patternType="solid">
          <fgColor indexed="64"/>
          <bgColor theme="4" tint="0.59999389629810485"/>
        </patternFill>
      </fill>
      <alignment horizontal="general" vertical="center" textRotation="0" wrapText="1" indent="0" justifyLastLine="0" shrinkToFit="0" readingOrder="0"/>
      <border diagonalUp="0" diagonalDown="0" outline="0">
        <left/>
        <right/>
        <top style="dotted">
          <color auto="1"/>
        </top>
        <bottom/>
      </border>
    </dxf>
    <dxf>
      <font>
        <b/>
        <i val="0"/>
        <strike val="0"/>
        <condense val="0"/>
        <extend val="0"/>
        <outline val="0"/>
        <shadow val="0"/>
        <u val="none"/>
        <vertAlign val="baseline"/>
        <sz val="10"/>
        <color theme="1"/>
        <name val="Times New Roman"/>
        <family val="1"/>
        <scheme val="none"/>
      </font>
      <fill>
        <patternFill patternType="solid">
          <fgColor indexed="64"/>
          <bgColor theme="4" tint="0.59999389629810485"/>
        </patternFill>
      </fill>
      <alignment horizontal="center" vertical="center" textRotation="0" wrapText="1" indent="0" justifyLastLine="0" shrinkToFit="0" readingOrder="0"/>
      <border diagonalUp="0" diagonalDown="0" outline="0">
        <left/>
        <right/>
        <top style="dotted">
          <color auto="1"/>
        </top>
        <bottom/>
      </border>
    </dxf>
    <dxf>
      <font>
        <b val="0"/>
        <i val="0"/>
        <strike val="0"/>
        <condense val="0"/>
        <extend val="0"/>
        <outline val="0"/>
        <shadow val="0"/>
        <u val="none"/>
        <vertAlign val="baseline"/>
        <sz val="10"/>
        <color theme="1"/>
        <name val="Times New Roman"/>
        <family val="1"/>
        <scheme val="none"/>
      </font>
      <numFmt numFmtId="165" formatCode="0.0%"/>
      <fill>
        <patternFill patternType="solid">
          <fgColor indexed="64"/>
          <bgColor theme="4" tint="0.59999389629810485"/>
        </patternFill>
      </fill>
      <alignment horizontal="general" vertical="center" textRotation="0" wrapText="1" indent="0" justifyLastLine="0" shrinkToFit="0" readingOrder="0"/>
      <border diagonalUp="0" diagonalDown="0" outline="0">
        <left/>
        <right/>
        <top style="dotted">
          <color auto="1"/>
        </top>
        <bottom/>
      </border>
    </dxf>
    <dxf>
      <font>
        <b val="0"/>
        <i val="0"/>
        <strike val="0"/>
        <condense val="0"/>
        <extend val="0"/>
        <outline val="0"/>
        <shadow val="0"/>
        <u val="none"/>
        <vertAlign val="baseline"/>
        <sz val="10"/>
        <color theme="1"/>
        <name val="Times New Roman"/>
        <family val="1"/>
        <scheme val="none"/>
      </font>
      <numFmt numFmtId="165" formatCode="0.0%"/>
      <fill>
        <patternFill patternType="solid">
          <fgColor indexed="64"/>
          <bgColor theme="4" tint="0.59999389629810485"/>
        </patternFill>
      </fill>
      <alignment horizontal="general" vertical="center" textRotation="0" wrapText="1" indent="0" justifyLastLine="0" shrinkToFit="0" readingOrder="0"/>
      <border diagonalUp="0" diagonalDown="0" outline="0">
        <left/>
        <right/>
        <top style="dotted">
          <color auto="1"/>
        </top>
        <bottom/>
      </border>
    </dxf>
    <dxf>
      <font>
        <b val="0"/>
        <i val="0"/>
        <strike val="0"/>
        <condense val="0"/>
        <extend val="0"/>
        <outline val="0"/>
        <shadow val="0"/>
        <u val="none"/>
        <vertAlign val="baseline"/>
        <sz val="10"/>
        <color theme="1"/>
        <name val="Times New Roman"/>
        <family val="1"/>
        <scheme val="none"/>
      </font>
      <fill>
        <patternFill patternType="solid">
          <fgColor indexed="64"/>
          <bgColor theme="4" tint="0.59999389629810485"/>
        </patternFill>
      </fill>
      <alignment horizontal="general" vertical="center" textRotation="0" wrapText="1" indent="0" justifyLastLine="0" shrinkToFit="0" readingOrder="0"/>
      <border diagonalUp="0" diagonalDown="0" outline="0">
        <left/>
        <right/>
        <top style="dotted">
          <color auto="1"/>
        </top>
        <bottom/>
      </border>
    </dxf>
    <dxf>
      <font>
        <b val="0"/>
        <i val="0"/>
        <strike val="0"/>
        <condense val="0"/>
        <extend val="0"/>
        <outline val="0"/>
        <shadow val="0"/>
        <u val="none"/>
        <vertAlign val="baseline"/>
        <sz val="10"/>
        <color theme="1"/>
        <name val="Times New Roman"/>
        <family val="1"/>
        <scheme val="none"/>
      </font>
      <fill>
        <patternFill patternType="solid">
          <fgColor indexed="64"/>
          <bgColor theme="4" tint="0.59999389629810485"/>
        </patternFill>
      </fill>
      <alignment horizontal="general" vertical="center" textRotation="0" wrapText="1" indent="0" justifyLastLine="0" shrinkToFit="0" readingOrder="0"/>
      <border diagonalUp="0" diagonalDown="0" outline="0">
        <left/>
        <right/>
        <top style="dotted">
          <color auto="1"/>
        </top>
        <bottom/>
      </border>
    </dxf>
    <dxf>
      <font>
        <b val="0"/>
        <i val="0"/>
        <strike val="0"/>
        <condense val="0"/>
        <extend val="0"/>
        <outline val="0"/>
        <shadow val="0"/>
        <u val="none"/>
        <vertAlign val="baseline"/>
        <sz val="10"/>
        <color theme="1"/>
        <name val="Times New Roman"/>
        <family val="1"/>
        <scheme val="none"/>
      </font>
      <fill>
        <patternFill patternType="solid">
          <fgColor indexed="64"/>
          <bgColor theme="4" tint="0.59999389629810485"/>
        </patternFill>
      </fill>
      <alignment horizontal="general" vertical="center" textRotation="0" wrapText="1" indent="0" justifyLastLine="0" shrinkToFit="0" readingOrder="0"/>
      <border diagonalUp="0" diagonalDown="0" outline="0">
        <left/>
        <right/>
        <top style="dotted">
          <color auto="1"/>
        </top>
        <bottom/>
      </border>
    </dxf>
    <dxf>
      <font>
        <b val="0"/>
        <i val="0"/>
        <strike val="0"/>
        <condense val="0"/>
        <extend val="0"/>
        <outline val="0"/>
        <shadow val="0"/>
        <u val="none"/>
        <vertAlign val="baseline"/>
        <sz val="10"/>
        <color theme="1"/>
        <name val="Times New Roman"/>
        <family val="1"/>
        <scheme val="none"/>
      </font>
      <fill>
        <patternFill patternType="solid">
          <fgColor indexed="64"/>
          <bgColor theme="4" tint="0.59999389629810485"/>
        </patternFill>
      </fill>
      <alignment horizontal="general" vertical="center" textRotation="0" wrapText="1" indent="0" justifyLastLine="0" shrinkToFit="0" readingOrder="0"/>
      <border diagonalUp="0" diagonalDown="0" outline="0">
        <left/>
        <right/>
        <top style="dotted">
          <color auto="1"/>
        </top>
        <bottom/>
      </border>
    </dxf>
    <dxf>
      <font>
        <b val="0"/>
        <i val="0"/>
        <strike val="0"/>
        <condense val="0"/>
        <extend val="0"/>
        <outline val="0"/>
        <shadow val="0"/>
        <u val="none"/>
        <vertAlign val="baseline"/>
        <sz val="10"/>
        <color theme="1"/>
        <name val="Times New Roman"/>
        <family val="1"/>
        <scheme val="none"/>
      </font>
      <fill>
        <patternFill patternType="solid">
          <fgColor indexed="64"/>
          <bgColor theme="4" tint="0.59999389629810485"/>
        </patternFill>
      </fill>
      <alignment horizontal="general" vertical="center" textRotation="0" wrapText="1" indent="0" justifyLastLine="0" shrinkToFit="0" readingOrder="0"/>
      <border diagonalUp="0" diagonalDown="0" outline="0">
        <left/>
        <right/>
        <top style="dotted">
          <color auto="1"/>
        </top>
        <bottom/>
      </border>
    </dxf>
    <dxf>
      <font>
        <b val="0"/>
        <i val="0"/>
        <strike val="0"/>
        <condense val="0"/>
        <extend val="0"/>
        <outline val="0"/>
        <shadow val="0"/>
        <u val="none"/>
        <vertAlign val="baseline"/>
        <sz val="10"/>
        <color theme="1"/>
        <name val="Times New Roman"/>
        <family val="1"/>
        <scheme val="none"/>
      </font>
      <fill>
        <patternFill patternType="solid">
          <fgColor indexed="64"/>
          <bgColor theme="4" tint="0.59999389629810485"/>
        </patternFill>
      </fill>
      <alignment horizontal="general" vertical="center" textRotation="0" wrapText="1" indent="0" justifyLastLine="0" shrinkToFit="0" readingOrder="0"/>
      <border diagonalUp="0" diagonalDown="0" outline="0">
        <left/>
        <right/>
        <top style="dotted">
          <color auto="1"/>
        </top>
        <bottom/>
      </border>
    </dxf>
    <dxf>
      <font>
        <b val="0"/>
        <i val="0"/>
        <strike val="0"/>
        <condense val="0"/>
        <extend val="0"/>
        <outline val="0"/>
        <shadow val="0"/>
        <u val="none"/>
        <vertAlign val="baseline"/>
        <sz val="10"/>
        <color theme="1"/>
        <name val="Times New Roman"/>
        <family val="1"/>
        <scheme val="none"/>
      </font>
      <fill>
        <patternFill patternType="solid">
          <fgColor indexed="64"/>
          <bgColor theme="4" tint="0.59999389629810485"/>
        </patternFill>
      </fill>
      <alignment horizontal="general" vertical="center" textRotation="0" wrapText="1" indent="0" justifyLastLine="0" shrinkToFit="0" readingOrder="0"/>
      <border diagonalUp="0" diagonalDown="0" outline="0">
        <left/>
        <right/>
        <top style="dotted">
          <color auto="1"/>
        </top>
        <bottom/>
      </border>
    </dxf>
    <dxf>
      <font>
        <b/>
        <i val="0"/>
        <strike val="0"/>
        <condense val="0"/>
        <extend val="0"/>
        <outline val="0"/>
        <shadow val="0"/>
        <u val="none"/>
        <vertAlign val="baseline"/>
        <sz val="10"/>
        <color theme="1"/>
        <name val="Times New Roman"/>
        <family val="1"/>
        <scheme val="none"/>
      </font>
      <fill>
        <patternFill patternType="solid">
          <fgColor indexed="64"/>
          <bgColor theme="4" tint="0.59999389629810485"/>
        </patternFill>
      </fill>
      <alignment horizontal="center" vertical="center" textRotation="0" wrapText="1" indent="0" justifyLastLine="0" shrinkToFit="0" readingOrder="0"/>
      <border diagonalUp="0" diagonalDown="0" outline="0">
        <left/>
        <right/>
        <top style="dotted">
          <color auto="1"/>
        </top>
        <bottom/>
      </border>
    </dxf>
    <dxf>
      <font>
        <b val="0"/>
        <i val="0"/>
        <strike val="0"/>
        <condense val="0"/>
        <extend val="0"/>
        <outline val="0"/>
        <shadow val="0"/>
        <u val="none"/>
        <vertAlign val="baseline"/>
        <sz val="10"/>
        <color theme="1"/>
        <name val="Times New Roman"/>
        <family val="1"/>
        <scheme val="none"/>
      </font>
      <numFmt numFmtId="165" formatCode="0.0%"/>
      <fill>
        <patternFill patternType="solid">
          <fgColor indexed="64"/>
          <bgColor theme="4" tint="0.59999389629810485"/>
        </patternFill>
      </fill>
      <alignment horizontal="general" vertical="center" textRotation="0" wrapText="1" indent="0" justifyLastLine="0" shrinkToFit="0" readingOrder="0"/>
      <border diagonalUp="0" diagonalDown="0" outline="0">
        <left/>
        <right/>
        <top style="dotted">
          <color auto="1"/>
        </top>
        <bottom/>
      </border>
    </dxf>
    <dxf>
      <font>
        <b val="0"/>
        <i val="0"/>
        <strike val="0"/>
        <condense val="0"/>
        <extend val="0"/>
        <outline val="0"/>
        <shadow val="0"/>
        <u val="none"/>
        <vertAlign val="baseline"/>
        <sz val="10"/>
        <color theme="1"/>
        <name val="Times New Roman"/>
        <family val="1"/>
        <scheme val="none"/>
      </font>
      <numFmt numFmtId="165" formatCode="0.0%"/>
      <fill>
        <patternFill patternType="solid">
          <fgColor indexed="64"/>
          <bgColor theme="4" tint="0.59999389629810485"/>
        </patternFill>
      </fill>
      <alignment horizontal="general" vertical="center" textRotation="0" wrapText="1" indent="0" justifyLastLine="0" shrinkToFit="0" readingOrder="0"/>
      <border diagonalUp="0" diagonalDown="0" outline="0">
        <left/>
        <right/>
        <top style="dotted">
          <color auto="1"/>
        </top>
        <bottom/>
      </border>
    </dxf>
    <dxf>
      <font>
        <b val="0"/>
        <i val="0"/>
        <strike val="0"/>
        <condense val="0"/>
        <extend val="0"/>
        <outline val="0"/>
        <shadow val="0"/>
        <u val="none"/>
        <vertAlign val="baseline"/>
        <sz val="10"/>
        <color theme="1"/>
        <name val="Times New Roman"/>
        <family val="1"/>
        <scheme val="none"/>
      </font>
      <fill>
        <patternFill patternType="solid">
          <fgColor indexed="64"/>
          <bgColor theme="4" tint="0.59999389629810485"/>
        </patternFill>
      </fill>
      <alignment horizontal="general" vertical="center" textRotation="0" wrapText="1" indent="0" justifyLastLine="0" shrinkToFit="0" readingOrder="0"/>
      <border diagonalUp="0" diagonalDown="0" outline="0">
        <left/>
        <right/>
        <top style="dotted">
          <color auto="1"/>
        </top>
        <bottom/>
      </border>
    </dxf>
    <dxf>
      <font>
        <b val="0"/>
        <i val="0"/>
        <strike val="0"/>
        <condense val="0"/>
        <extend val="0"/>
        <outline val="0"/>
        <shadow val="0"/>
        <u val="none"/>
        <vertAlign val="baseline"/>
        <sz val="10"/>
        <color theme="1"/>
        <name val="Times New Roman"/>
        <family val="1"/>
        <scheme val="none"/>
      </font>
      <fill>
        <patternFill patternType="solid">
          <fgColor indexed="64"/>
          <bgColor theme="4" tint="0.59999389629810485"/>
        </patternFill>
      </fill>
      <alignment horizontal="general" vertical="center" textRotation="0" wrapText="1" indent="0" justifyLastLine="0" shrinkToFit="0" readingOrder="0"/>
      <border diagonalUp="0" diagonalDown="0" outline="0">
        <left/>
        <right/>
        <top style="dotted">
          <color auto="1"/>
        </top>
        <bottom/>
      </border>
    </dxf>
    <dxf>
      <font>
        <b val="0"/>
        <i val="0"/>
        <strike val="0"/>
        <condense val="0"/>
        <extend val="0"/>
        <outline val="0"/>
        <shadow val="0"/>
        <u val="none"/>
        <vertAlign val="baseline"/>
        <sz val="10"/>
        <color theme="1"/>
        <name val="Times New Roman"/>
        <family val="1"/>
        <scheme val="none"/>
      </font>
      <fill>
        <patternFill patternType="solid">
          <fgColor indexed="64"/>
          <bgColor theme="4" tint="0.59999389629810485"/>
        </patternFill>
      </fill>
      <alignment horizontal="general" vertical="center" textRotation="0" wrapText="1" indent="0" justifyLastLine="0" shrinkToFit="0" readingOrder="0"/>
      <border diagonalUp="0" diagonalDown="0" outline="0">
        <left/>
        <right/>
        <top style="dotted">
          <color auto="1"/>
        </top>
        <bottom/>
      </border>
    </dxf>
    <dxf>
      <font>
        <b val="0"/>
        <i val="0"/>
        <strike val="0"/>
        <condense val="0"/>
        <extend val="0"/>
        <outline val="0"/>
        <shadow val="0"/>
        <u val="none"/>
        <vertAlign val="baseline"/>
        <sz val="10"/>
        <color theme="1"/>
        <name val="Times New Roman"/>
        <family val="1"/>
        <scheme val="none"/>
      </font>
      <fill>
        <patternFill patternType="solid">
          <fgColor indexed="64"/>
          <bgColor theme="4" tint="0.59999389629810485"/>
        </patternFill>
      </fill>
      <alignment horizontal="general" vertical="center" textRotation="0" wrapText="1" indent="0" justifyLastLine="0" shrinkToFit="0" readingOrder="0"/>
      <border diagonalUp="0" diagonalDown="0" outline="0">
        <left/>
        <right/>
        <top style="dotted">
          <color auto="1"/>
        </top>
        <bottom/>
      </border>
    </dxf>
    <dxf>
      <font>
        <b val="0"/>
        <i val="0"/>
        <strike val="0"/>
        <condense val="0"/>
        <extend val="0"/>
        <outline val="0"/>
        <shadow val="0"/>
        <u val="none"/>
        <vertAlign val="baseline"/>
        <sz val="10"/>
        <color theme="1"/>
        <name val="Times New Roman"/>
        <family val="1"/>
        <scheme val="none"/>
      </font>
      <fill>
        <patternFill patternType="solid">
          <fgColor indexed="64"/>
          <bgColor theme="4" tint="0.59999389629810485"/>
        </patternFill>
      </fill>
      <alignment horizontal="general" vertical="center" textRotation="0" wrapText="1" indent="0" justifyLastLine="0" shrinkToFit="0" readingOrder="0"/>
      <border diagonalUp="0" diagonalDown="0" outline="0">
        <left/>
        <right/>
        <top style="dotted">
          <color auto="1"/>
        </top>
        <bottom/>
      </border>
    </dxf>
    <dxf>
      <font>
        <b val="0"/>
        <i val="0"/>
        <strike val="0"/>
        <condense val="0"/>
        <extend val="0"/>
        <outline val="0"/>
        <shadow val="0"/>
        <u val="none"/>
        <vertAlign val="baseline"/>
        <sz val="10"/>
        <color theme="1"/>
        <name val="Times New Roman"/>
        <family val="1"/>
        <scheme val="none"/>
      </font>
      <fill>
        <patternFill patternType="solid">
          <fgColor indexed="64"/>
          <bgColor theme="4" tint="0.59999389629810485"/>
        </patternFill>
      </fill>
      <alignment horizontal="general" vertical="center" textRotation="0" wrapText="1" indent="0" justifyLastLine="0" shrinkToFit="0" readingOrder="0"/>
      <border diagonalUp="0" diagonalDown="0" outline="0">
        <left/>
        <right/>
        <top style="dotted">
          <color auto="1"/>
        </top>
        <bottom/>
      </border>
    </dxf>
    <dxf>
      <font>
        <b val="0"/>
        <i val="0"/>
        <strike val="0"/>
        <condense val="0"/>
        <extend val="0"/>
        <outline val="0"/>
        <shadow val="0"/>
        <u val="none"/>
        <vertAlign val="baseline"/>
        <sz val="10"/>
        <color theme="1"/>
        <name val="Times New Roman"/>
        <family val="1"/>
        <scheme val="none"/>
      </font>
      <fill>
        <patternFill patternType="solid">
          <fgColor indexed="64"/>
          <bgColor theme="4" tint="0.59999389629810485"/>
        </patternFill>
      </fill>
      <alignment horizontal="general" vertical="center" textRotation="0" wrapText="1" indent="0" justifyLastLine="0" shrinkToFit="0" readingOrder="0"/>
      <border diagonalUp="0" diagonalDown="0" outline="0">
        <left/>
        <right/>
        <top style="dotted">
          <color auto="1"/>
        </top>
        <bottom/>
      </border>
    </dxf>
    <dxf>
      <font>
        <b/>
        <i val="0"/>
        <strike val="0"/>
        <condense val="0"/>
        <extend val="0"/>
        <outline val="0"/>
        <shadow val="0"/>
        <u val="none"/>
        <vertAlign val="baseline"/>
        <sz val="10"/>
        <color theme="1"/>
        <name val="Times New Roman"/>
        <family val="1"/>
        <scheme val="none"/>
      </font>
      <numFmt numFmtId="2" formatCode="0.00"/>
      <fill>
        <patternFill patternType="solid">
          <fgColor indexed="64"/>
          <bgColor theme="4" tint="0.59999389629810485"/>
        </patternFill>
      </fill>
      <alignment horizontal="general" vertical="center" textRotation="0" wrapText="1" indent="0" justifyLastLine="0" shrinkToFit="0" readingOrder="0"/>
      <border diagonalUp="0" diagonalDown="0" outline="0">
        <left/>
        <right/>
        <top style="dotted">
          <color auto="1"/>
        </top>
        <bottom/>
      </border>
    </dxf>
    <dxf>
      <font>
        <b/>
        <i val="0"/>
        <strike val="0"/>
        <condense val="0"/>
        <extend val="0"/>
        <outline val="0"/>
        <shadow val="0"/>
        <u val="none"/>
        <vertAlign val="baseline"/>
        <sz val="10"/>
        <color theme="1"/>
        <name val="Times New Roman"/>
        <family val="1"/>
        <scheme val="none"/>
      </font>
      <numFmt numFmtId="2" formatCode="0.00"/>
      <fill>
        <patternFill patternType="solid">
          <fgColor indexed="64"/>
          <bgColor theme="4" tint="0.59999389629810485"/>
        </patternFill>
      </fill>
      <alignment horizontal="general" vertical="center" textRotation="0" wrapText="1" indent="0" justifyLastLine="0" shrinkToFit="0" readingOrder="0"/>
      <border diagonalUp="0" diagonalDown="0" outline="0">
        <left/>
        <right/>
        <top style="dotted">
          <color auto="1"/>
        </top>
        <bottom/>
      </border>
    </dxf>
    <dxf>
      <font>
        <b val="0"/>
        <i val="0"/>
        <strike val="0"/>
        <condense val="0"/>
        <extend val="0"/>
        <outline val="0"/>
        <shadow val="0"/>
        <u val="none"/>
        <vertAlign val="baseline"/>
        <sz val="10"/>
        <color theme="1"/>
        <name val="Times New Roman"/>
        <family val="1"/>
        <scheme val="none"/>
      </font>
      <fill>
        <patternFill patternType="solid">
          <fgColor indexed="64"/>
          <bgColor theme="4" tint="0.59999389629810485"/>
        </patternFill>
      </fill>
      <alignment horizontal="left" vertical="center" textRotation="0" wrapText="1" indent="0" justifyLastLine="0" shrinkToFit="0" readingOrder="0"/>
      <border diagonalUp="0" diagonalDown="0" outline="0">
        <left/>
        <right/>
        <top style="dotted">
          <color auto="1"/>
        </top>
        <bottom/>
      </border>
    </dxf>
    <dxf>
      <font>
        <b val="0"/>
        <i val="0"/>
        <strike val="0"/>
        <condense val="0"/>
        <extend val="0"/>
        <outline val="0"/>
        <shadow val="0"/>
        <u val="none"/>
        <vertAlign val="baseline"/>
        <sz val="10"/>
        <color theme="1"/>
        <name val="Times New Roman"/>
        <family val="1"/>
        <scheme val="none"/>
      </font>
      <fill>
        <patternFill patternType="solid">
          <fgColor indexed="64"/>
          <bgColor theme="4" tint="0.59999389629810485"/>
        </patternFill>
      </fill>
      <alignment horizontal="center" vertical="center" textRotation="0" wrapText="1" indent="0" justifyLastLine="0" shrinkToFit="0" readingOrder="0"/>
      <border diagonalUp="0" diagonalDown="0" outline="0">
        <left/>
        <right/>
        <top style="dotted">
          <color auto="1"/>
        </top>
        <bottom/>
      </border>
    </dxf>
    <dxf>
      <font>
        <b val="0"/>
        <i val="0"/>
        <strike val="0"/>
        <condense val="0"/>
        <extend val="0"/>
        <outline val="0"/>
        <shadow val="0"/>
        <u val="none"/>
        <vertAlign val="baseline"/>
        <sz val="10"/>
        <color theme="1"/>
        <name val="Times New Roman"/>
        <family val="1"/>
        <scheme val="none"/>
      </font>
      <fill>
        <patternFill patternType="solid">
          <fgColor indexed="64"/>
          <bgColor theme="4" tint="0.59999389629810485"/>
        </patternFill>
      </fill>
      <alignment horizontal="center" vertical="center" textRotation="0" wrapText="1" indent="0" justifyLastLine="0" shrinkToFit="0" readingOrder="0"/>
      <border diagonalUp="0" diagonalDown="0" outline="0">
        <left/>
        <right/>
        <top style="dotted">
          <color auto="1"/>
        </top>
        <bottom/>
      </border>
    </dxf>
    <dxf>
      <font>
        <b val="0"/>
        <i val="0"/>
        <strike val="0"/>
        <condense val="0"/>
        <extend val="0"/>
        <outline val="0"/>
        <shadow val="0"/>
        <u val="none"/>
        <vertAlign val="baseline"/>
        <sz val="10"/>
        <color theme="1"/>
        <name val="Times New Roman"/>
        <family val="1"/>
        <scheme val="none"/>
      </font>
      <fill>
        <patternFill patternType="solid">
          <fgColor indexed="64"/>
          <bgColor theme="4" tint="0.59999389629810485"/>
        </patternFill>
      </fill>
      <alignment horizontal="center" vertical="center" textRotation="0" wrapText="1" indent="0" justifyLastLine="0" shrinkToFit="0" readingOrder="0"/>
      <border diagonalUp="0" diagonalDown="0" outline="0">
        <left/>
        <right/>
        <top style="dotted">
          <color auto="1"/>
        </top>
        <bottom/>
      </border>
    </dxf>
    <dxf>
      <font>
        <b val="0"/>
        <i val="0"/>
        <strike val="0"/>
        <condense val="0"/>
        <extend val="0"/>
        <outline val="0"/>
        <shadow val="0"/>
        <u val="none"/>
        <vertAlign val="baseline"/>
        <sz val="10"/>
        <color theme="1"/>
        <name val="Times New Roman"/>
        <family val="1"/>
        <scheme val="none"/>
      </font>
      <fill>
        <patternFill patternType="solid">
          <fgColor indexed="64"/>
          <bgColor theme="4" tint="0.59999389629810485"/>
        </patternFill>
      </fill>
      <alignment horizontal="center" vertical="center" textRotation="0" wrapText="1" indent="0" justifyLastLine="0" shrinkToFit="0" readingOrder="0"/>
      <border diagonalUp="0" diagonalDown="0" outline="0">
        <left/>
        <right/>
        <top style="dotted">
          <color auto="1"/>
        </top>
        <bottom/>
      </border>
    </dxf>
    <dxf>
      <font>
        <b val="0"/>
        <i val="0"/>
        <strike val="0"/>
        <condense val="0"/>
        <extend val="0"/>
        <outline val="0"/>
        <shadow val="0"/>
        <u val="none"/>
        <vertAlign val="baseline"/>
        <sz val="10"/>
        <color theme="1"/>
        <name val="Times New Roman"/>
        <family val="1"/>
        <scheme val="none"/>
      </font>
      <fill>
        <patternFill patternType="solid">
          <fgColor indexed="64"/>
          <bgColor theme="4" tint="0.59999389629810485"/>
        </patternFill>
      </fill>
      <alignment horizontal="center" vertical="center" textRotation="0" wrapText="1" indent="0" justifyLastLine="0" shrinkToFit="0" readingOrder="0"/>
      <border diagonalUp="0" diagonalDown="0" outline="0">
        <left/>
        <right/>
        <top style="dotted">
          <color auto="1"/>
        </top>
        <bottom/>
      </border>
    </dxf>
    <dxf>
      <font>
        <b val="0"/>
        <i val="0"/>
        <strike val="0"/>
        <condense val="0"/>
        <extend val="0"/>
        <outline val="0"/>
        <shadow val="0"/>
        <u val="none"/>
        <vertAlign val="baseline"/>
        <sz val="10"/>
        <color theme="1"/>
        <name val="Times New Roman"/>
        <family val="1"/>
        <scheme val="none"/>
      </font>
      <fill>
        <patternFill patternType="solid">
          <fgColor indexed="64"/>
          <bgColor theme="4" tint="0.59999389629810485"/>
        </patternFill>
      </fill>
      <alignment horizontal="center" vertical="center" textRotation="0" wrapText="1" indent="0" justifyLastLine="0" shrinkToFit="0" readingOrder="0"/>
      <border diagonalUp="0" diagonalDown="0" outline="0">
        <left/>
        <right/>
        <top style="dotted">
          <color auto="1"/>
        </top>
        <bottom/>
      </border>
    </dxf>
    <dxf>
      <font>
        <b val="0"/>
        <i val="0"/>
        <strike val="0"/>
        <condense val="0"/>
        <extend val="0"/>
        <outline val="0"/>
        <shadow val="0"/>
        <u val="none"/>
        <vertAlign val="baseline"/>
        <sz val="10"/>
        <color theme="1"/>
        <name val="Times New Roman"/>
        <family val="1"/>
        <scheme val="none"/>
      </font>
      <fill>
        <patternFill patternType="solid">
          <fgColor indexed="64"/>
          <bgColor theme="4" tint="0.59999389629810485"/>
        </patternFill>
      </fill>
      <alignment horizontal="center" vertical="center" textRotation="0" wrapText="1" indent="0" justifyLastLine="0" shrinkToFit="0" readingOrder="0"/>
      <border diagonalUp="0" diagonalDown="0" outline="0">
        <left/>
        <right/>
        <top style="dotted">
          <color auto="1"/>
        </top>
        <bottom/>
      </border>
    </dxf>
    <dxf>
      <font>
        <b val="0"/>
        <i val="0"/>
        <strike val="0"/>
        <condense val="0"/>
        <extend val="0"/>
        <outline val="0"/>
        <shadow val="0"/>
        <u val="none"/>
        <vertAlign val="baseline"/>
        <sz val="10"/>
        <color theme="1"/>
        <name val="Times New Roman"/>
        <family val="1"/>
        <scheme val="none"/>
      </font>
      <fill>
        <patternFill patternType="solid">
          <fgColor indexed="64"/>
          <bgColor theme="4" tint="0.59999389629810485"/>
        </patternFill>
      </fill>
      <alignment horizontal="center" vertical="center" textRotation="0" wrapText="1" indent="0" justifyLastLine="0" shrinkToFit="0" readingOrder="0"/>
      <border diagonalUp="0" diagonalDown="0" outline="0">
        <left/>
        <right/>
        <top style="dotted">
          <color auto="1"/>
        </top>
        <bottom/>
      </border>
    </dxf>
    <dxf>
      <font>
        <b val="0"/>
        <i val="0"/>
        <strike val="0"/>
        <condense val="0"/>
        <extend val="0"/>
        <outline val="0"/>
        <shadow val="0"/>
        <u val="none"/>
        <vertAlign val="baseline"/>
        <sz val="10"/>
        <color theme="1"/>
        <name val="Times New Roman"/>
        <family val="1"/>
        <scheme val="none"/>
      </font>
      <fill>
        <patternFill patternType="solid">
          <fgColor indexed="64"/>
          <bgColor theme="4" tint="0.59999389629810485"/>
        </patternFill>
      </fill>
      <alignment horizontal="center" vertical="center" textRotation="0" wrapText="1" indent="0" justifyLastLine="0" shrinkToFit="0" readingOrder="0"/>
      <border diagonalUp="0" diagonalDown="0" outline="0">
        <left/>
        <right/>
        <top style="dotted">
          <color auto="1"/>
        </top>
        <bottom/>
      </border>
    </dxf>
    <dxf>
      <font>
        <b val="0"/>
        <i val="0"/>
        <strike val="0"/>
        <condense val="0"/>
        <extend val="0"/>
        <outline val="0"/>
        <shadow val="0"/>
        <u val="none"/>
        <vertAlign val="baseline"/>
        <sz val="10"/>
        <color theme="1"/>
        <name val="Times New Roman"/>
        <family val="1"/>
        <scheme val="none"/>
      </font>
      <fill>
        <patternFill patternType="solid">
          <fgColor indexed="64"/>
          <bgColor theme="4" tint="0.59999389629810485"/>
        </patternFill>
      </fill>
      <alignment horizontal="center" vertical="center" textRotation="0" wrapText="1" indent="0" justifyLastLine="0" shrinkToFit="0" readingOrder="0"/>
      <border diagonalUp="0" diagonalDown="0" outline="0">
        <left/>
        <right/>
        <top style="dotted">
          <color auto="1"/>
        </top>
        <bottom/>
      </border>
    </dxf>
    <dxf>
      <font>
        <b val="0"/>
        <i val="0"/>
        <strike val="0"/>
        <condense val="0"/>
        <extend val="0"/>
        <outline val="0"/>
        <shadow val="0"/>
        <u val="none"/>
        <vertAlign val="baseline"/>
        <sz val="10"/>
        <color theme="1"/>
        <name val="Times New Roman"/>
        <family val="1"/>
        <scheme val="none"/>
      </font>
      <fill>
        <patternFill patternType="solid">
          <fgColor indexed="64"/>
          <bgColor theme="4" tint="0.59999389629810485"/>
        </patternFill>
      </fill>
      <alignment horizontal="general" vertical="center" textRotation="0" wrapText="1" indent="0" justifyLastLine="0" shrinkToFit="0" readingOrder="0"/>
      <border diagonalUp="0" diagonalDown="0" outline="0">
        <left/>
        <right/>
        <top style="dotted">
          <color auto="1"/>
        </top>
        <bottom/>
      </border>
    </dxf>
    <dxf>
      <font>
        <b val="0"/>
        <i val="0"/>
        <strike val="0"/>
        <condense val="0"/>
        <extend val="0"/>
        <outline val="0"/>
        <shadow val="0"/>
        <u val="none"/>
        <vertAlign val="baseline"/>
        <sz val="10"/>
        <color theme="1"/>
        <name val="Times New Roman"/>
        <family val="1"/>
        <scheme val="none"/>
      </font>
      <fill>
        <patternFill patternType="solid">
          <fgColor indexed="64"/>
          <bgColor theme="4" tint="0.59999389629810485"/>
        </patternFill>
      </fill>
      <alignment horizontal="general" vertical="center" textRotation="0" wrapText="1" indent="0" justifyLastLine="0" shrinkToFit="0" readingOrder="0"/>
      <border diagonalUp="0" diagonalDown="0" outline="0">
        <left/>
        <right/>
        <top style="dotted">
          <color auto="1"/>
        </top>
        <bottom/>
      </border>
    </dxf>
    <dxf>
      <border outline="0">
        <left style="medium">
          <color indexed="64"/>
        </left>
        <right style="medium">
          <color indexed="64"/>
        </right>
        <top style="thin">
          <color theme="1"/>
        </top>
      </border>
    </dxf>
    <dxf>
      <font>
        <b val="0"/>
        <i val="0"/>
        <strike val="0"/>
        <condense val="0"/>
        <extend val="0"/>
        <outline val="0"/>
        <shadow val="0"/>
        <u val="none"/>
        <vertAlign val="baseline"/>
        <sz val="10"/>
        <color theme="1"/>
        <name val="Times New Roman"/>
        <family val="1"/>
        <scheme val="none"/>
      </font>
      <fill>
        <patternFill patternType="solid">
          <fgColor indexed="64"/>
          <bgColor theme="4" tint="0.59999389629810485"/>
        </patternFill>
      </fill>
      <alignment horizontal="right" vertical="center" textRotation="0" wrapText="1" indent="0" justifyLastLine="0" shrinkToFit="0" readingOrder="0"/>
    </dxf>
    <dxf>
      <font>
        <b/>
        <i val="0"/>
        <strike val="0"/>
        <condense val="0"/>
        <extend val="0"/>
        <outline val="0"/>
        <shadow val="0"/>
        <u val="none"/>
        <vertAlign val="baseline"/>
        <sz val="10"/>
        <color theme="1"/>
        <name val="Times New Roman"/>
        <family val="1"/>
        <scheme val="none"/>
      </font>
      <fill>
        <patternFill patternType="solid">
          <fgColor indexed="64"/>
          <bgColor theme="6" tint="0.59999389629810485"/>
        </patternFill>
      </fill>
      <alignment horizontal="center" vertical="bottom" textRotation="0" wrapText="1" indent="0" justifyLastLine="0" shrinkToFit="0" readingOrder="0"/>
    </dxf>
    <dxf>
      <font>
        <b val="0"/>
        <i val="0"/>
        <strike val="0"/>
        <condense val="0"/>
        <extend val="0"/>
        <outline val="0"/>
        <shadow val="0"/>
        <u val="none"/>
        <vertAlign val="baseline"/>
        <sz val="14"/>
        <color theme="1"/>
        <name val="Times New Roman"/>
        <family val="1"/>
        <scheme val="none"/>
      </font>
      <numFmt numFmtId="30" formatCode="@"/>
      <fill>
        <patternFill patternType="solid">
          <fgColor indexed="64"/>
          <bgColor theme="2"/>
        </patternFill>
      </fill>
      <alignment horizontal="right" vertical="top" textRotation="0" wrapText="1" indent="0" justifyLastLine="0" shrinkToFit="0" readingOrder="0"/>
      <border diagonalUp="0" diagonalDown="0">
        <right style="medium">
          <color indexed="64"/>
        </right>
      </border>
      <protection locked="0" hidden="0"/>
    </dxf>
    <dxf>
      <font>
        <b val="0"/>
        <i val="0"/>
        <strike val="0"/>
        <condense val="0"/>
        <extend val="0"/>
        <outline val="0"/>
        <shadow val="0"/>
        <u val="none"/>
        <vertAlign val="baseline"/>
        <sz val="14"/>
        <color theme="1"/>
        <name val="Times New Roman"/>
        <family val="1"/>
        <scheme val="none"/>
      </font>
      <fill>
        <patternFill patternType="solid">
          <fgColor indexed="64"/>
          <bgColor theme="2"/>
        </patternFill>
      </fill>
      <alignment horizontal="left" vertical="center" textRotation="0" wrapText="1" indent="0" justifyLastLine="0" shrinkToFit="0" readingOrder="0"/>
      <protection locked="0" hidden="0"/>
    </dxf>
    <dxf>
      <font>
        <b/>
        <i val="0"/>
        <strike val="0"/>
        <condense val="0"/>
        <extend val="0"/>
        <outline val="0"/>
        <shadow val="0"/>
        <u val="none"/>
        <vertAlign val="baseline"/>
        <sz val="14"/>
        <color theme="1"/>
        <name val="Times New Roman"/>
        <family val="1"/>
        <scheme val="none"/>
      </font>
      <fill>
        <patternFill patternType="solid">
          <fgColor indexed="64"/>
          <bgColor theme="2"/>
        </patternFill>
      </fill>
      <alignment horizontal="center" vertical="center" textRotation="0" wrapText="1" indent="0" justifyLastLine="0" shrinkToFit="0" readingOrder="0"/>
      <protection locked="0" hidden="0"/>
    </dxf>
    <dxf>
      <font>
        <b val="0"/>
        <i val="0"/>
        <strike val="0"/>
        <condense val="0"/>
        <extend val="0"/>
        <outline val="0"/>
        <shadow val="0"/>
        <u val="none"/>
        <vertAlign val="baseline"/>
        <sz val="14"/>
        <color theme="1"/>
        <name val="Times New Roman"/>
        <family val="1"/>
        <scheme val="none"/>
      </font>
      <fill>
        <patternFill patternType="solid">
          <fgColor indexed="64"/>
          <bgColor theme="4" tint="0.79998168889431442"/>
        </patternFill>
      </fill>
      <alignment horizontal="general" vertical="center" textRotation="0" wrapText="1" indent="0" justifyLastLine="0" shrinkToFit="0" readingOrder="0"/>
    </dxf>
    <dxf>
      <border outline="0">
        <right style="medium">
          <color indexed="64"/>
        </right>
        <bottom style="medium">
          <color auto="1"/>
        </bottom>
      </border>
    </dxf>
    <dxf>
      <font>
        <strike val="0"/>
        <outline val="0"/>
        <shadow val="0"/>
        <vertAlign val="baseline"/>
        <sz val="14"/>
        <color theme="1"/>
        <name val="Times New Roman"/>
        <family val="1"/>
        <scheme val="none"/>
      </font>
    </dxf>
    <dxf>
      <font>
        <strike val="0"/>
        <outline val="0"/>
        <shadow val="0"/>
        <u val="none"/>
        <vertAlign val="baseline"/>
        <sz val="14"/>
        <color theme="1"/>
        <name val="Times New Roman"/>
        <family val="1"/>
        <scheme val="none"/>
      </font>
    </dxf>
    <dxf>
      <font>
        <b val="0"/>
        <i val="0"/>
        <strike val="0"/>
        <condense val="0"/>
        <extend val="0"/>
        <outline val="0"/>
        <shadow val="0"/>
        <u val="none"/>
        <vertAlign val="baseline"/>
        <sz val="14"/>
        <color theme="1"/>
        <name val="Times New Roman"/>
        <family val="1"/>
        <scheme val="none"/>
      </font>
      <numFmt numFmtId="30" formatCode="@"/>
      <fill>
        <patternFill patternType="solid">
          <fgColor indexed="64"/>
          <bgColor theme="2"/>
        </patternFill>
      </fill>
      <alignment horizontal="left" vertical="center" textRotation="0" wrapText="1" indent="0" justifyLastLine="0" shrinkToFit="0" readingOrder="0"/>
      <border diagonalUp="0" diagonalDown="0">
        <right style="medium">
          <color indexed="64"/>
        </right>
      </border>
      <protection locked="0" hidden="0"/>
    </dxf>
    <dxf>
      <font>
        <b val="0"/>
        <i val="0"/>
        <strike val="0"/>
        <condense val="0"/>
        <extend val="0"/>
        <outline val="0"/>
        <shadow val="0"/>
        <u val="none"/>
        <vertAlign val="baseline"/>
        <sz val="14"/>
        <color theme="1"/>
        <name val="Times New Roman"/>
        <family val="1"/>
        <scheme val="none"/>
      </font>
      <fill>
        <patternFill patternType="solid">
          <fgColor indexed="64"/>
          <bgColor theme="2"/>
        </patternFill>
      </fill>
      <alignment horizontal="left" vertical="center" textRotation="0" wrapText="1" indent="0" justifyLastLine="0" shrinkToFit="0" readingOrder="0"/>
      <protection locked="0" hidden="0"/>
    </dxf>
    <dxf>
      <font>
        <b/>
        <i val="0"/>
        <strike val="0"/>
        <condense val="0"/>
        <extend val="0"/>
        <outline val="0"/>
        <shadow val="0"/>
        <u val="none"/>
        <vertAlign val="baseline"/>
        <sz val="14"/>
        <color theme="1"/>
        <name val="Times New Roman"/>
        <family val="1"/>
        <scheme val="none"/>
      </font>
      <fill>
        <patternFill patternType="solid">
          <fgColor indexed="64"/>
          <bgColor theme="2"/>
        </patternFill>
      </fill>
      <alignment horizontal="center" vertical="center" textRotation="0" wrapText="1" indent="0" justifyLastLine="0" shrinkToFit="0" readingOrder="0"/>
      <protection locked="0" hidden="0"/>
    </dxf>
    <dxf>
      <font>
        <strike val="0"/>
        <outline val="0"/>
        <shadow val="0"/>
        <vertAlign val="baseline"/>
        <sz val="14"/>
        <color theme="1"/>
        <name val="Times New Roman"/>
        <family val="1"/>
        <scheme val="none"/>
      </font>
    </dxf>
    <dxf>
      <border outline="0">
        <bottom style="dotted">
          <color auto="1"/>
        </bottom>
      </border>
    </dxf>
    <dxf>
      <font>
        <strike val="0"/>
        <outline val="0"/>
        <shadow val="0"/>
        <vertAlign val="baseline"/>
        <sz val="14"/>
        <color theme="1"/>
        <name val="Times New Roman"/>
        <family val="1"/>
        <scheme val="none"/>
      </font>
    </dxf>
    <dxf>
      <font>
        <strike val="0"/>
        <outline val="0"/>
        <shadow val="0"/>
        <u val="none"/>
        <vertAlign val="baseline"/>
        <sz val="14"/>
        <color theme="1"/>
        <name val="Times New Roman"/>
        <family val="1"/>
        <scheme val="none"/>
      </font>
    </dxf>
    <dxf>
      <font>
        <b val="0"/>
        <i val="0"/>
        <strike val="0"/>
        <condense val="0"/>
        <extend val="0"/>
        <outline val="0"/>
        <shadow val="0"/>
        <u val="none"/>
        <vertAlign val="baseline"/>
        <sz val="14"/>
        <color theme="1"/>
        <name val="Times New Roman"/>
        <family val="1"/>
        <scheme val="none"/>
      </font>
      <numFmt numFmtId="30" formatCode="@"/>
      <fill>
        <patternFill patternType="solid">
          <fgColor indexed="64"/>
          <bgColor theme="2"/>
        </patternFill>
      </fill>
      <alignment horizontal="right" vertical="center" textRotation="0" wrapText="1" indent="0" justifyLastLine="0" shrinkToFit="0" readingOrder="0"/>
      <border diagonalUp="0" diagonalDown="0" outline="0">
        <left style="thin">
          <color indexed="64"/>
        </left>
        <right style="medium">
          <color indexed="64"/>
        </right>
        <top style="thin">
          <color indexed="64"/>
        </top>
        <bottom style="thin">
          <color indexed="64"/>
        </bottom>
      </border>
      <protection locked="0" hidden="0"/>
    </dxf>
    <dxf>
      <font>
        <b val="0"/>
        <i val="0"/>
        <strike val="0"/>
        <condense val="0"/>
        <extend val="0"/>
        <outline val="0"/>
        <shadow val="0"/>
        <u val="none"/>
        <vertAlign val="baseline"/>
        <sz val="14"/>
        <color theme="1"/>
        <name val="Times New Roman"/>
        <family val="1"/>
        <scheme val="none"/>
      </font>
      <fill>
        <patternFill patternType="solid">
          <fgColor indexed="64"/>
          <bgColor theme="2"/>
        </patternFill>
      </fill>
      <alignment horizontal="left"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protection locked="0" hidden="0"/>
    </dxf>
    <dxf>
      <font>
        <b/>
        <i val="0"/>
        <strike val="0"/>
        <condense val="0"/>
        <extend val="0"/>
        <outline val="0"/>
        <shadow val="0"/>
        <u val="none"/>
        <vertAlign val="baseline"/>
        <sz val="14"/>
        <color theme="1"/>
        <name val="Times New Roman"/>
        <family val="1"/>
        <scheme val="none"/>
      </font>
      <fill>
        <patternFill patternType="solid">
          <fgColor indexed="64"/>
          <bgColor theme="2"/>
        </patternFill>
      </fill>
      <alignment horizontal="center"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protection locked="0" hidden="0"/>
    </dxf>
    <dxf>
      <font>
        <strike val="0"/>
        <outline val="0"/>
        <shadow val="0"/>
        <u val="none"/>
        <vertAlign val="baseline"/>
        <sz val="14"/>
        <color theme="1"/>
        <name val="Times New Roman"/>
        <family val="1"/>
        <scheme val="none"/>
      </font>
      <border diagonalUp="0" diagonalDown="0" outline="0">
        <left/>
        <right style="thin">
          <color indexed="64"/>
        </right>
        <top style="thin">
          <color indexed="64"/>
        </top>
        <bottom style="thin">
          <color indexed="64"/>
        </bottom>
      </border>
    </dxf>
    <dxf>
      <border outline="0">
        <right style="medium">
          <color indexed="64"/>
        </right>
        <bottom style="dotted">
          <color auto="1"/>
        </bottom>
      </border>
    </dxf>
    <dxf>
      <font>
        <strike val="0"/>
        <outline val="0"/>
        <shadow val="0"/>
        <u val="none"/>
        <vertAlign val="baseline"/>
        <sz val="14"/>
        <color theme="1"/>
        <name val="Times New Roman"/>
        <family val="1"/>
        <scheme val="none"/>
      </font>
    </dxf>
    <dxf>
      <font>
        <strike val="0"/>
        <outline val="0"/>
        <shadow val="0"/>
        <u val="none"/>
        <vertAlign val="baseline"/>
        <sz val="14"/>
        <color theme="1"/>
        <name val="Times New Roman"/>
        <family val="1"/>
        <scheme val="none"/>
      </font>
      <border diagonalUp="0" diagonalDown="0" outline="0">
        <left style="thin">
          <color indexed="64"/>
        </left>
        <right style="thin">
          <color indexed="64"/>
        </right>
        <top/>
        <bottom/>
      </border>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0000"/>
        </patternFill>
      </fill>
    </dxf>
  </dxfs>
  <tableStyles count="0" defaultTableStyle="TableStyleMedium9" defaultPivotStyle="PivotStyleLight16"/>
  <colors>
    <mruColors>
      <color rgb="FFFFFFCC"/>
      <color rgb="FFFDE9D9"/>
      <color rgb="FFFFFF99"/>
      <color rgb="FFF2DDDC"/>
      <color rgb="FFFFC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eetMetadata" Target="metadata.xml"/><Relationship Id="rId2" Type="http://schemas.openxmlformats.org/officeDocument/2006/relationships/worksheet" Target="worksheets/sheet2.xml"/><Relationship Id="rId16" Type="http://schemas.openxmlformats.org/officeDocument/2006/relationships/customXml" Target="../customXml/item3.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customXml" Target="../customXml/item2.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 Id="rId14" Type="http://schemas.openxmlformats.org/officeDocument/2006/relationships/customXml" Target="../customXml/item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oneCellAnchor>
    <xdr:from>
      <xdr:col>0</xdr:col>
      <xdr:colOff>47625</xdr:colOff>
      <xdr:row>0</xdr:row>
      <xdr:rowOff>142875</xdr:rowOff>
    </xdr:from>
    <xdr:ext cx="4667250" cy="589915"/>
    <xdr:pic>
      <xdr:nvPicPr>
        <xdr:cNvPr id="2" name="Picture 1" descr="logo of IES: Institute of Education Sciences ">
          <a:extLst>
            <a:ext uri="{FF2B5EF4-FFF2-40B4-BE49-F238E27FC236}">
              <a16:creationId xmlns:a16="http://schemas.microsoft.com/office/drawing/2014/main" id="{B16B30E8-19D9-447C-8F66-36F48EFF2AB7}"/>
            </a:ext>
          </a:extLst>
        </xdr:cNvPr>
        <xdr:cNvPicPr/>
      </xdr:nvPicPr>
      <xdr:blipFill rotWithShape="1">
        <a:blip xmlns:r="http://schemas.openxmlformats.org/officeDocument/2006/relationships" r:embed="rId1"/>
        <a:srcRect l="4999" t="5580" r="25731" b="87618"/>
        <a:stretch/>
      </xdr:blipFill>
      <xdr:spPr bwMode="auto">
        <a:xfrm>
          <a:off x="47625" y="142875"/>
          <a:ext cx="4667250" cy="589915"/>
        </a:xfrm>
        <a:prstGeom prst="rect">
          <a:avLst/>
        </a:prstGeom>
        <a:ln>
          <a:noFill/>
        </a:ln>
        <a:extLst>
          <a:ext uri="{53640926-AAD7-44D8-BBD7-CCE9431645EC}">
            <a14:shadowObscured xmlns:a14="http://schemas.microsoft.com/office/drawing/2010/main"/>
          </a:ext>
        </a:extLst>
      </xdr:spPr>
    </xdr:pic>
    <xdr:clientData/>
  </xdr:oneCellAnchor>
</xdr:wsDr>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8A007AAE-36D7-4724-A82D-67329CBAD255}" name="Stage1" displayName="Stage1" ref="A3:D29" totalsRowShown="0" headerRowDxfId="121" dataDxfId="120" tableBorderDxfId="119">
  <autoFilter ref="A3:D29" xr:uid="{8A007AAE-36D7-4724-A82D-67329CBAD255}">
    <filterColumn colId="0" hiddenButton="1"/>
    <filterColumn colId="1" hiddenButton="1"/>
    <filterColumn colId="2" hiddenButton="1"/>
    <filterColumn colId="3" hiddenButton="1"/>
  </autoFilter>
  <tableColumns count="4">
    <tableColumn id="1" xr3:uid="{A0AAA54D-C009-44AE-8681-658CEA9ECCCE}" name="Section or question stub" dataDxfId="118"/>
    <tableColumn id="2" xr3:uid="{5C7517D0-4D0F-483D-9399-0327253E1D52}" name="Short response" dataDxfId="117" dataCellStyle="Normal 2"/>
    <tableColumn id="3" xr3:uid="{C9BBC48F-B2D2-4CDC-A45C-7A10DF236BB9}" name="Supporting information, concerns, or questions" dataDxfId="116" dataCellStyle="Normal 2"/>
    <tableColumn id="4" xr3:uid="{4110784E-3098-4475-9AF1-C883AE749C78}" name="Pages" dataDxfId="115" dataCellStyle="Normal 2"/>
  </tableColumns>
  <tableStyleInfo name="TableStyleMedium1"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DE7F9EF3-D8AC-4497-9910-BDB9E0875567}" name="Stage2" displayName="Stage2" ref="A31:D78" totalsRowShown="0" headerRowDxfId="114" dataDxfId="113" tableBorderDxfId="112">
  <autoFilter ref="A31:D78" xr:uid="{DE7F9EF3-D8AC-4497-9910-BDB9E0875567}">
    <filterColumn colId="0" hiddenButton="1"/>
    <filterColumn colId="1" hiddenButton="1"/>
    <filterColumn colId="2" hiddenButton="1"/>
    <filterColumn colId="3" hiddenButton="1"/>
  </autoFilter>
  <tableColumns count="4">
    <tableColumn id="1" xr3:uid="{E1868D0E-45AE-4EAD-8FA7-67CE8BE463FA}" name="Section or question stub" dataDxfId="111"/>
    <tableColumn id="2" xr3:uid="{215B4A7C-3AB5-49C3-96AB-20F719158E06}" name="Short response" dataDxfId="110" dataCellStyle="Normal 2"/>
    <tableColumn id="3" xr3:uid="{B072E400-9CFD-420C-BBD2-109D32108352}" name="Supporting information, concerns, or questions" dataDxfId="109" dataCellStyle="Normal 2"/>
    <tableColumn id="4" xr3:uid="{A95A9F4A-BC6A-4F27-A0F2-EE2BDBA1A93D}" name="Pages" dataDxfId="108" dataCellStyle="Normal 2"/>
  </tableColumns>
  <tableStyleInfo name="TableStyleMedium1" showFirstColumn="0" showLastColumn="0" showRowStripes="1" showColumnStripes="0"/>
</table>
</file>

<file path=xl/tables/table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D4563E07-6971-4A87-8AE7-430158ECC895}" name="Stage3" displayName="Stage3" ref="A80:D166" totalsRowShown="0" headerRowDxfId="107" dataDxfId="106" tableBorderDxfId="105">
  <autoFilter ref="A80:D166" xr:uid="{D4563E07-6971-4A87-8AE7-430158ECC895}">
    <filterColumn colId="0" hiddenButton="1"/>
    <filterColumn colId="1" hiddenButton="1"/>
    <filterColumn colId="2" hiddenButton="1"/>
    <filterColumn colId="3" hiddenButton="1"/>
  </autoFilter>
  <tableColumns count="4">
    <tableColumn id="1" xr3:uid="{B3F83424-600D-4B73-A66A-A8A09D7B60CD}" name="Section or question stub" dataDxfId="104" dataCellStyle="Normal 2"/>
    <tableColumn id="2" xr3:uid="{077B4F27-9695-4925-9E8C-A7C150E6C57C}" name="Short response" dataDxfId="103" dataCellStyle="Normal 2"/>
    <tableColumn id="3" xr3:uid="{D3FBD7F5-158A-410B-8603-1576A4A4A5C1}" name="Supporting information, concerns, or questions" dataDxfId="102" dataCellStyle="Normal 2"/>
    <tableColumn id="4" xr3:uid="{336E3A2C-4AC8-46F8-869B-605B2DC8DD49}" name="Pages" dataDxfId="101" dataCellStyle="Normal 2"/>
  </tableColumns>
  <tableStyleInfo name="TableStyleMedium1" showFirstColumn="0" showLastColumn="0" showRowStripes="1" showColumnStripes="0"/>
</table>
</file>

<file path=xl/tables/table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 xr:uid="{C463B765-D836-4B3C-A141-4C03584BAED5}" name="Data" displayName="Data" ref="A1:BZ21" totalsRowShown="0" headerRowDxfId="100" dataDxfId="99" tableBorderDxfId="98">
  <autoFilter ref="A1:BZ21" xr:uid="{C463B765-D836-4B3C-A141-4C03584BAED5}"/>
  <tableColumns count="78">
    <tableColumn id="1" xr3:uid="{20DB7C19-6B0A-4C3E-82EA-484318060133}" name="Measure" dataDxfId="97"/>
    <tableColumn id="2" xr3:uid="{2594DDB6-A1B9-4B0C-9951-5A5C46444A96}" name="Domain" dataDxfId="96"/>
    <tableColumn id="3" xr3:uid="{DCD1282D-AC6F-453A-8788-41374BDFEDD8}" name="Binary?" dataDxfId="95"/>
    <tableColumn id="4" xr3:uid="{46290A54-5379-4FAA-A592-00BDF409B397}" name="Standardized test?" dataDxfId="94"/>
    <tableColumn id="5" xr3:uid="{E4F56B45-936B-4A08-85C0-AF9DD2F7C826}" name="Face validity?" dataDxfId="93"/>
    <tableColumn id="6" xr3:uid="{5B93DADD-2C8B-40C8-A7FA-EB0B1861B1C7}" name="Test-retest reliability" dataDxfId="92"/>
    <tableColumn id="7" xr3:uid="{C8C7652F-65C2-46B2-8B00-AF66BA78A8B7}" name="Internal consistency" dataDxfId="91"/>
    <tableColumn id="8" xr3:uid="{EA3AD0C0-7B9B-4716-AB0F-372E91BA8FFC}" name="Interrater reliability" dataDxfId="90"/>
    <tableColumn id="9" xr3:uid="{B2D49FBB-0D04-4837-82C1-2F136E16AF84}" name="Not overaligned?" dataDxfId="89"/>
    <tableColumn id="10" xr3:uid="{38EB5553-1274-4E52-83BE-4B1CAF85CB2B}" name="Same measure and collection?" dataDxfId="88"/>
    <tableColumn id="11" xr3:uid="{4F6FC679-5FB0-4955-96AE-052A325EE6BC}" name="Meets WWC_x000a_requirements?" dataDxfId="87"/>
    <tableColumn id="12" xr3:uid="{CCF16319-7708-4615-9CB9-563A643F0332}" name="Independent measure?" dataDxfId="86"/>
    <tableColumn id="13" xr3:uid="{EE015334-67BB-400E-AA97-E5C48049C18B}" name="Notes or concerns about the measure " dataDxfId="85"/>
    <tableColumn id="14" xr3:uid="{37523C31-D5B9-4028-BBB4-4F45432B5407}" name="Calculate attrition using data from . . . " dataDxfId="84"/>
    <tableColumn id="15" xr3:uid="{D9B68462-6810-47D8-AF81-BE8FB85CCB5F}" name="Unit of assignment (used for attrition and effect size calculation)" dataDxfId="83"/>
    <tableColumn id="16" xr3:uid="{E0F0FD6D-EBE5-4F02-8930-8D43A95481BF}" name="Describe unit of assignment (if not individual)" dataDxfId="82"/>
    <tableColumn id="17" xr3:uid="{CE77B1E4-C8C2-4F53-966C-0E20EF207CDA}" name="Predicted cluster rates at cutoff from intervention group (pI)" dataDxfId="81"/>
    <tableColumn id="18" xr3:uid="{15846D11-308E-49CF-80C3-033CDE190651}" name="Predicted cluster rates at cutoff from comparison group (pC)" dataDxfId="80"/>
    <tableColumn id="19" xr3:uid="{3DFA4F5A-B308-4A33-A5FE-B3FAB35A3E13}" name="Assigned _x000a_sample clusters (mI)" dataDxfId="79"/>
    <tableColumn id="20" xr3:uid="{0E335363-E902-41BD-8960-F951C22EC9EB}" name="Assigned _x000a_sample clusters (mC)" dataDxfId="78"/>
    <tableColumn id="21" xr3:uid="{1495155A-9210-4B46-A40A-07E9DEA0BA94}" name="Analytic _x000a_sample clusters (mI)" dataDxfId="77"/>
    <tableColumn id="22" xr3:uid="{B3F23CFF-DBA4-4327-8571-8DC8EF3D90A2}" name="Analytic _x000a_sample cluster (mC)" dataDxfId="76"/>
    <tableColumn id="23" xr3:uid="{26CEAB1D-5C62-4EC7-980F-B55629419614}" name="Overall cluster attrition (calculated automatically)" dataDxfId="75" dataCellStyle="Percent">
      <calculatedColumnFormula>IF(N2='Info for Data Validation'!$D$1,"",(IF(OR(N2='Info for Data Validation'!$D$2,N2='Info for Data Validation'!$D$3), IF(ISERROR(AVERAGE(Q2,R2)), " ",AVERAGE(Q2,R2)),IF(ISERROR(1-((U2+V2)/(S2+T2))), " ", 1-((U2+V2)/(S2+T2))))))</calculatedColumnFormula>
    </tableColumn>
    <tableColumn id="24" xr3:uid="{30038BB6-4D9E-4947-A932-AFF49B7C77A8}" name="Differential cluster attrition (calculated automatically)" dataDxfId="74" dataCellStyle="Percent">
      <calculatedColumnFormula>IF(N2='Info for Data Validation'!$D$1,"",(IF(OR(N2='Info for Data Validation'!$D$2, N2='Info for Data Validation'!$D$3),IF(OR(Q2="",R2=""), " ", ABS((Q2-R2)/IF(N2='Info for Data Validation'!$D$2,1,100))),IF(ISERROR(ABS((1-(U2/S2))-(1-(V2/T2)))), " ", ABS((1-(U2/S2))-(1-(V2/T2)))))))</calculatedColumnFormula>
    </tableColumn>
    <tableColumn id="25" xr3:uid="{99569D32-0F74-42E2-9F73-95917900F699}" name="Low at cluster level? (calculated automatically)" dataDxfId="73">
      <calculatedColumnFormula>IF((Main!$B$42="Select Boundary") * (A2&lt;&gt;""),"Main B39",IF(OR(AND(Q2&lt;&gt;"",R2&lt;&gt;""),AND(S2&lt;&gt;"",T2&lt;&gt;"",U2&lt;&gt;"",V2&lt;&gt;"")),IF(OR(AND(Main!$B$42="Cautious",X2&gt;=VLOOKUP(W2,Cutoffs!A5:C1005,2)),AND(Main!$B$42="Optimistic",X2&gt;=VLOOKUP(W2,Cutoffs!A5:C1005,3))),"No","Yes"),""))</calculatedColumnFormula>
    </tableColumn>
    <tableColumn id="26" xr3:uid="{A1AB879E-E19D-43A2-BFA9-117C4E3D0C4D}" name="Unit of analysis" dataDxfId="72"/>
    <tableColumn id="27" xr3:uid="{99F64520-C106-480F-A3CD-6DC8F7D0EBBC}" name="Predicted rates at cutoff from intervention group (pI)" dataDxfId="71"/>
    <tableColumn id="28" xr3:uid="{1B3BE80E-A420-477E-9F41-17AAA690DFCF}" name="Predicted rates at cutoff from comparison group (pC)" dataDxfId="70"/>
    <tableColumn id="29" xr3:uid="{A34DC74A-CE24-4225-9A94-28FA106AF520}" name="Assigned _x000a_sample (nI)" dataDxfId="69"/>
    <tableColumn id="30" xr3:uid="{B60D1EC2-3D24-46DB-8FD3-8A05023EAF01}" name="Assigned _x000a_sample (nC)" dataDxfId="68"/>
    <tableColumn id="31" xr3:uid="{64D489B5-0798-4F5E-86FD-1088B7789FFA}" name="Analytic _x000a_sample (nI)" dataDxfId="67"/>
    <tableColumn id="32" xr3:uid="{BE121FCE-620F-4E1C-9C0D-9657F9794F5E}" name="Analytic _x000a_sample (nC)" dataDxfId="66"/>
    <tableColumn id="33" xr3:uid="{49E036F2-17C7-434A-A874-875809AE35C1}" name="Overall attrition (calculated automatically)" dataDxfId="65" dataCellStyle="Percent">
      <calculatedColumnFormula>IF(N2='Info for Data Validation'!$D$1,"",(IF(OR(N2='Info for Data Validation'!$D$2, N2='Info for Data Validation'!$D$3),IF(ISERROR(AVERAGE(AA2,AB2)), " ",IF(N2='Info for Data Validation'!$D$3,AVERAGE(AA2,AB2)/100, AVERAGE(AA2,AB2))),IF(ISERROR(1-((AE2+AF2)/(AC2+AD2))), " ", 1-((AE2+AF2)/(AC2+AD2))))))</calculatedColumnFormula>
    </tableColumn>
    <tableColumn id="34" xr3:uid="{AA0E3818-2A67-465C-845D-14B9DA1E3963}" name="Differential attrition (calculated automatically)" dataDxfId="64" dataCellStyle="Percent">
      <calculatedColumnFormula>IF(N2='Info for Data Validation'!$D$1,"",(IF(OR(N2='Info for Data Validation'!$D$2, N2='Info for Data Validation'!$D$3),IF(OR(AA2="",AB2=""), " ", ABS((AA2-AB2)/IF(N2='Info for Data Validation'!$D$2, 1, 100))),IF(ISERROR(ABS((1-(AE2/AC2))-(1-(AF2/AD2)))), " ", ABS((1-(AE2/AC2))-(1-(AF2/AD2)))))))</calculatedColumnFormula>
    </tableColumn>
    <tableColumn id="35" xr3:uid="{24EA66B4-9F36-47A6-8D2B-1D5872DC8987}" name="Low? (calculated automatically)" dataDxfId="63">
      <calculatedColumnFormula>IF((Main!$B$42="Select Boundary")*(A2&lt;&gt;""),"Main B39",IF(OR(AND(AA2&lt;&gt;"",AB2&lt;&gt;""),AND(AC2&lt;&gt;"",AD2&lt;&gt;"",AE2&lt;&gt;"",AF2&lt;&gt;"")),IF(OR(AND(Main!$B$42="Cautious",AH2&gt;=VLOOKUP(AG2,Cutoffs!$A$5:'Cutoffs'!$C$1005,2,2)),AND(Main!$B$42="Optimistic",AH2&gt;=VLOOKUP(AG2,Cutoffs!$A$5:'Cutoffs'!$C$1005,3))),"No","Yes"),""))</calculatedColumnFormula>
    </tableColumn>
    <tableColumn id="36" xr3:uid="{1CA73DC5-4778-4E17-A06E-EACDA32E761D}" name="Calculate baseline equivalence from . . ." dataDxfId="62"/>
    <tableColumn id="37" xr3:uid="{C7235876-3465-4C9E-92D3-7B777C7C947F}" name="Baseline unstandardized impact b" dataDxfId="61"/>
    <tableColumn id="38" xr3:uid="{5BF0991F-C70A-4523-8BE3-D08F3D793044}" name="Baseline intervention pI" dataDxfId="60"/>
    <tableColumn id="39" xr3:uid="{618C1D8A-82D0-4207-818C-E46E1416BFD6}" name="Baseline intervention SDI" dataDxfId="59"/>
    <tableColumn id="40" xr3:uid="{66EF567A-7FD5-412F-8C5C-7161C9886EA1}" name="Baseline intervention nI" dataDxfId="58"/>
    <tableColumn id="41" xr3:uid="{7825918F-69E2-467A-8D29-FAE65CE6ECB3}" name="Baseline intervention mI" dataDxfId="57"/>
    <tableColumn id="42" xr3:uid="{478EE065-EFF9-4EBB-9CEC-DC55E172A7EF}" name="Baseline comparison pC" dataDxfId="56"/>
    <tableColumn id="43" xr3:uid="{5FC79542-69DF-4F49-96A6-52DD20542DD4}" name="Baseline comparison SDC" dataDxfId="55"/>
    <tableColumn id="44" xr3:uid="{BECDAA77-367F-4F5E-91F0-1EA0B2590E83}" name="Baseline comparison nC" dataDxfId="54"/>
    <tableColumn id="45" xr3:uid="{B4091327-E803-4035-87A2-C985D5A9874B}" name="Baseline comparison mI" dataDxfId="53"/>
    <tableColumn id="46" xr3:uid="{31840090-C586-4A27-B194-59997EDC4413}" name="Baseline total SD" dataDxfId="52"/>
    <tableColumn id="47" xr3:uid="{F695946C-4C81-4FC7-81F4-87DB3DA16386}" name="Select appropriate ICC if using individual-level baseline SDs from a cluster-assignment study" dataDxfId="51"/>
    <tableColumn id="48" xr3:uid="{064662B3-4B44-4510-B00F-D4583AF0BDFA}" name="Baseline df (calculated automatically)" dataDxfId="50"/>
    <tableColumn id="49" xr3:uid="{09ED6A90-CB5F-44E0-9E7A-9A6C0039CA39}" name="Baseline SDp (calculated automatically)" dataDxfId="49">
      <calculatedColumnFormula>IF(C2="Yes","N/A",IF(AM2="","",IF(AJ2 = 'Info for Data Validation'!$B$24, SQRT(((Data!AN2-1)*(AM2^2)+(AR2-1)*(AQ2^2))/(AN2+AR2-2)), SQRT(((AN2+AR2-1)/(AN2+AR2-2)*(AT2^2))-(AN2*AR2/((AN2+AR2)*(AN2+AR2-2)))*AK2^2))))</calculatedColumnFormula>
    </tableColumn>
    <tableColumn id="50" xr3:uid="{20DADC72-152C-4661-82D9-03FD3F19FDE5}" name="Baseline g (calculated automatically)" dataDxfId="48">
      <calculatedColumnFormula>IF(AJ2='Info for Data Validation'!$B$23,"",IF(AJ2='Info for Data Validation'!$B$26,LN((AL2/(1-AL2))/(AP2/(1-AP2)))/1.65,IF(O2='Info for Data Validation'!$C$23,"Select Unit of Assignment in Column N",IF(AND(AU2 = 'Info for Data Validation'!$B$28, O2='Info for Data Validation'!$C$25), "Select ICC in column AT",IF(AW2=0,0,AK2/AW2*(1-(3/(4*AV2-1)))*IF(O2='Info for Data Validation'!$C$24, 1, SQRT(1-((2*((AN2+AR2)/(AO2+AS2)-1))*AU2)/(AN2+AR2-2))))))))</calculatedColumnFormula>
    </tableColumn>
    <tableColumn id="51" xr3:uid="{46B8D54A-AB63-41F5-BD4B-639EA631290D}" name="Equivalent? (calculated automatically)" dataDxfId="47">
      <calculatedColumnFormula>IF(AX2="","",IF(ABS(AX2)&gt;0.25,"No",IF(ABS(AX2)&lt;=0.05,"Yes","Adjustable Range")))</calculatedColumnFormula>
    </tableColumn>
    <tableColumn id="52" xr3:uid="{D2D61DC1-02E4-40D8-A9DD-68276BF45BEE}" name="Was the pretest different?" dataDxfId="46"/>
    <tableColumn id="53" xr3:uid="{FB09A95E-0B90-4469-9FCB-CA008068A183}" name="Did analysis adjust for pretest?" dataDxfId="45"/>
    <tableColumn id="54" xr3:uid="{D357028F-9E59-41A3-AC84-DA45DDBE67FE}" name="Will this be a main finding or supplementary finding?" dataDxfId="44"/>
    <tableColumn id="55" xr3:uid="{E24D1B86-BACE-4005-B543-063D7BB00B6A}" name="Calculate impact effect size from…" dataDxfId="43"/>
    <tableColumn id="56" xr3:uid="{15FB8FE8-1245-4DEC-BC18-BA26104161BF}" name="Outcome sample" dataDxfId="42"/>
    <tableColumn id="57" xr3:uid="{9E8C20AD-D7AD-4AE3-B1BF-A5A7F08AC46B}" name="Outcome period" dataDxfId="41"/>
    <tableColumn id="58" xr3:uid="{52009144-240C-433A-B1A2-0BDDB4EF324C}" name="Unstandardized intervention impact b" dataDxfId="40"/>
    <tableColumn id="59" xr3:uid="{46F7EB72-6DBC-4EA8-AD93-107AAEBFFF0F}" name="Intervention pI" dataDxfId="39"/>
    <tableColumn id="60" xr3:uid="{D14035C6-2D58-4873-8BF2-7806D1C663D2}" name="Intervention SDI" dataDxfId="38"/>
    <tableColumn id="61" xr3:uid="{98DA6C33-D8BF-4896-B7A4-10C47A8C039B}" name="Intervention nI" dataDxfId="37"/>
    <tableColumn id="62" xr3:uid="{C879A3F6-897E-4FA6-9047-F5E1CECEF604}" name="Intervention mI" dataDxfId="36"/>
    <tableColumn id="63" xr3:uid="{B3447141-0770-4B80-916B-6DA505FF40A7}" name="Comparison pC" dataDxfId="35"/>
    <tableColumn id="64" xr3:uid="{3336B084-FF96-4E8C-9D54-22466B687BCC}" name="Comparison SDC" dataDxfId="34"/>
    <tableColumn id="65" xr3:uid="{7F61A917-B6F7-4DA6-9D02-D4854B5D509E}" name="Comparison nC" dataDxfId="33"/>
    <tableColumn id="66" xr3:uid="{3B1BD37B-DAD9-40D7-B9ED-85F641C6E3CF}" name="Comparison mC" dataDxfId="32"/>
    <tableColumn id="67" xr3:uid="{BC21C00C-E7A8-47B4-ABCF-D9D5D4FF2016}" name="Total SD" dataDxfId="31"/>
    <tableColumn id="68" xr3:uid="{3FF2F328-7A66-47C4-971C-0555BA19F49B}" name=" Unstandardized impact standard error SE[b] (can also calculate b/t)" dataDxfId="30"/>
    <tableColumn id="69" xr3:uid="{09902B9E-89FE-4EFC-8FFC-124D27797FFC}" name="Select appropriate ICC if using individual-level baseline SDs from a cluster-assignment study2" dataDxfId="29"/>
    <tableColumn id="70" xr3:uid="{A919AFC6-FCD1-440E-ABD8-FB5556964F6B}" name="Impact N (calculated automatically from intervention and comparison n)" dataDxfId="28">
      <calculatedColumnFormula>IF(BI2="","",BI2+BM2)</calculatedColumnFormula>
    </tableColumn>
    <tableColumn id="71" xr3:uid="{D9E2291F-2DC6-4548-9235-7A3A70148B07}" name="Impact M (calculated automatically from intervention and comparison m)" dataDxfId="27">
      <calculatedColumnFormula>IF(BJ2="","",BJ2+BN2)</calculatedColumnFormula>
    </tableColumn>
    <tableColumn id="72" xr3:uid="{5C250683-7108-432D-94F1-C121DBEC64D2}" name="df (calculated automatically)" dataDxfId="26">
      <calculatedColumnFormula>IF(BR2="","",IF(O2='Info for Data Validation'!C24,Data!BR2-1,((BR2-2)-2*(BR2/BS2-1)*BQ2)^2/((BR2-2)*(1-BQ2)^2+BR2/BS2*(BR2-2*(BR2/BS2))*(BQ2^2)+2*(BR2-2*BR2/BS2)*BQ2*(1-BQ2))))</calculatedColumnFormula>
    </tableColumn>
    <tableColumn id="73" xr3:uid="{5EAFB3AF-C081-4543-9962-C5D7C13F1794}" name="SDp (calculated automatically)" dataDxfId="25">
      <calculatedColumnFormula>IF(C2="Yes","N/A",IF(BC2='Info for Data Validation'!$B$24,IF(BH2="","",SQRT(((BI2-1)*(BH2^2)+(BM2-1)*(BL2^2))/(BR2-2))),IF(BO2="","",SQRT(
((BR2-1)/(BR2-2))*(BO2^2)-((BI2*BM2)/((BR2)*(BR2-2)))*BF2^2))))</calculatedColumnFormula>
    </tableColumn>
    <tableColumn id="74" xr3:uid="{FDBCCA04-72DE-4357-86B3-C800A4203615}" name="g (calculated automatically)" dataDxfId="24">
      <calculatedColumnFormula>IF(BC2='Info for Data Validation'!$B$23,"",IF(BC2='Info for Data Validation'!$B$26,LN((BG2/(1-BG2))/(BK2/(1-BK2)))/1.65,IF(O2='Info for Data Validation'!$C$23,"Select Unit of Assignment in Column N",IF(AND(BQ2 = 'Info for Data Validation'!$B$28, OR(BC2='Info for Data Validation'!$C$24,BC2='Info for Data Validation'!$C$25)), "Select ICC in column BP",IF(BF2=0,0,BF2/BU2*(1-(3/(4*BT2-1)))*IF(O2='Info for Data Validation'!$C$24, 1, SQRT(1-((2*((BR2)/(BS2)-1))*BQ2)/(BR2-2))))))))</calculatedColumnFormula>
    </tableColumn>
    <tableColumn id="75" xr3:uid="{10E73B98-631F-411F-8E24-CBAF90F82758}" name="SE[g] (calculated automatically)" dataDxfId="23">
      <calculatedColumnFormula>IF(BV2="","",IF(BC2='Info for Data Validation'!B26,1/1.65*SQRT(1/(BG2*BI2)+1/((1-BG2*BI2))+1/(BK2*BM2)+1/((1-BK2)*BM2))*IF(O2='Info for Data Validation'!$C$24,1,SQRT(1+(BR2/BS2-1*Data!BQ2))),(1-(3/(4*BT2-1)))*IF(O2='Info for Data Validation'!$C$24,SQRT(((BP2/BU2)^2)+(BV2^2)/(2*(BR2))),SQRT(((BP2/BU2)^2)*(1-(2*(BR2/BS2-1)*BQ2)/(BR2-2))+(BV2^2)/(2*BT2)))))</calculatedColumnFormula>
    </tableColumn>
    <tableColumn id="76" xr3:uid="{4DDF0932-F5D0-4B59-BB01-CBEA259059D5}" name="Study-reported effect size (if present)" dataDxfId="22"/>
    <tableColumn id="77" xr3:uid="{7BA2B338-22D4-4C78-AC2F-AAD71E144AEB}" name="Study p" dataDxfId="21"/>
    <tableColumn id="78" xr3:uid="{9ECA6C10-8C57-4F07-BF7E-86009D2841FD}" name="Did study account for baseline covariates and/or clustering, if required?" dataDxfId="20"/>
  </tableColumns>
  <tableStyleInfo showFirstColumn="0" showLastColumn="0" showRowStripes="1" showColumnStripes="0"/>
</table>
</file>

<file path=xl/tables/table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6" xr:uid="{AAE64054-778F-464B-A4F6-BD7B80A0E552}" name="ReviewInfo" displayName="ReviewInfo" ref="J1:J9" totalsRowShown="0" headerRowDxfId="19" dataDxfId="18" tableBorderDxfId="17" dataCellStyle="Normal 2">
  <autoFilter ref="J1:J9" xr:uid="{AAE64054-778F-464B-A4F6-BD7B80A0E552}"/>
  <tableColumns count="1">
    <tableColumn id="1" xr3:uid="{A6A62231-D6A2-4E71-8C7B-D0C758D0B6B4}" name="Review information" dataDxfId="16" dataCellStyle="Normal 2"/>
  </tableColumns>
  <tableStyleInfo name="TableStyleMedium22" showFirstColumn="0" showLastColumn="0" showRowStripes="0" showColumnStripes="0"/>
</table>
</file>

<file path=xl/tables/table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 xr:uid="{C807D0D5-7191-4688-B568-7615E6B1B231}" name="Summary" displayName="Summary" ref="A1:I11" totalsRowShown="0" headerRowDxfId="15" dataDxfId="14" tableBorderDxfId="13" headerRowCellStyle="Normal 2" dataCellStyle="Normal 2">
  <autoFilter ref="A1:I11" xr:uid="{C807D0D5-7191-4688-B568-7615E6B1B231}"/>
  <tableColumns count="9">
    <tableColumn id="1" xr3:uid="{B25F82C6-49FB-4474-9C4C-BD6B6F76764B}" name="Domain" dataDxfId="12" dataCellStyle="Normal 2"/>
    <tableColumn id="2" xr3:uid="{817A020F-AE9C-4093-AE68-114F8856C71F}" name="Number of main findings" dataDxfId="11" dataCellStyle="Normal 2">
      <calculatedColumnFormula>IF($A2='Info for Data Validation'!$F$1,"",COUNTIFS(Data!$B$2:$B$82,$A2, Data!$BB$2:'Data'!$BB$82, "Main finding"))</calculatedColumnFormula>
    </tableColumn>
    <tableColumn id="3" xr3:uid="{6DA4AF82-9C57-43A1-A6DD-5E375D92F6FD}" name="Effect size" dataDxfId="10" dataCellStyle="Normal 2">
      <calculatedColumnFormula>IF(OR($A2='Info for Data Validation'!$F$1,$B2 = 0),"",(AVERAGEIFS(Data!$BV$2:$BV$82,Data!$B$2:$B$82,Summary!$A2,Data!$BB$2:'Data'!$BB$82, "Main finding")))</calculatedColumnFormula>
    </tableColumn>
    <tableColumn id="4" xr3:uid="{1F0B004D-2DEA-4BAC-85FF-2BE9E1389E7D}" name="Max. effect size" dataDxfId="9" dataCellStyle="Normal 2">
      <calculatedColumnFormula>IF(OR($A2='Info for Data Validation'!$F$1,$B2 = 0),"",_xlfn.MAXIFS(Data!$BV$2:$BV$82,Data!$B$2:$B$82,$A2))</calculatedColumnFormula>
    </tableColumn>
    <tableColumn id="5" xr3:uid="{65FA9FC5-4AF9-4D2B-BDA0-30179CFA9FAC}" name="Improvement index" dataDxfId="8" dataCellStyle="Normal 2">
      <calculatedColumnFormula>IF(C2="","",(NORMSDIST(C2)-0.5)*100)</calculatedColumnFormula>
    </tableColumn>
    <tableColumn id="6" xr3:uid="{DE5E2919-3A5B-4B18-A798-8AF8D63D46BA}" name="Max. sample size" dataDxfId="7" dataCellStyle="Normal 2">
      <calculatedColumnFormula>IF(OR($A2='Info for Data Validation'!$F$1,$B2 = 0),"",_xlfn.MAXIFS(Data!$BR$2:$BR$82,Data!$B$2:$B$82,$A2))</calculatedColumnFormula>
    </tableColumn>
    <tableColumn id="7" xr3:uid="{3ED20502-B0AB-4EB0-BFBA-175B7B947D55}" name="Average ni" dataDxfId="6" dataCellStyle="Normal 2">
      <calculatedColumnFormula>IF(OR($A2='Info for Data Validation'!$F$1,$B2 = 0),"",AVERAGEIF(Data!$B$2:$B$82,Summary!$A2,Data!$BI$2:$BI$82))</calculatedColumnFormula>
    </tableColumn>
    <tableColumn id="8" xr3:uid="{F5CDE0B8-39FC-420D-B211-79646C0A7CCD}" name="Average nc" dataDxfId="5" dataCellStyle="Normal 2">
      <calculatedColumnFormula>IF(OR($A2='Info for Data Validation'!$F$1,$B2 = 0),"",AVERAGEIF(Data!$B$2:$B$82,Summary!$A2,Data!$BM$2:$BM$82))</calculatedColumnFormula>
    </tableColumn>
    <tableColumn id="9" xr3:uid="{152BB543-BB13-45D1-A196-00598F98F37A}" name="Average sample size" dataDxfId="4" dataCellStyle="Normal 2">
      <calculatedColumnFormula>IF(OR($A2='Info for Data Validation'!$F$1,$B2 = 0),"",G2+H2)</calculatedColumnFormula>
    </tableColumn>
  </tableColumns>
  <tableStyleInfo showFirstColumn="0" showLastColumn="0" showRowStripes="1" showColumnStripes="0"/>
</table>
</file>

<file path=xl/tables/table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7" xr:uid="{53AEFBFB-CF0B-490E-B3FB-10BE73DC8216}" name="Author_Query" displayName="Author_Query" ref="A1:B9" totalsRowShown="0" headerRowDxfId="3" dataDxfId="2">
  <autoFilter ref="A1:B9" xr:uid="{0D2ECB0E-F3AD-4012-984F-26EE42549CEB}">
    <filterColumn colId="0" hiddenButton="1"/>
    <filterColumn colId="1" hiddenButton="1"/>
  </autoFilter>
  <tableColumns count="2">
    <tableColumn id="1" xr3:uid="{5C051072-BD6D-4291-92C4-E50CE0F7F707}" name="Date author query sent: " dataDxfId="1"/>
    <tableColumn id="2" xr3:uid="{36B18A64-1AF2-48E6-9C6D-5E2EC85A5A2B}" name="2/22/2023" dataDxfId="0"/>
  </tableColumns>
  <tableStyleInfo showFirstColumn="0" showLastColumn="0" showRowStripes="0"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printerSettings" Target="../printerSettings/printerSettings4.bin"/><Relationship Id="rId2" Type="http://schemas.openxmlformats.org/officeDocument/2006/relationships/printerSettings" Target="../printerSettings/printerSettings3.bin"/><Relationship Id="rId1" Type="http://schemas.openxmlformats.org/officeDocument/2006/relationships/printerSettings" Target="../printerSettings/printerSettings2.bin"/><Relationship Id="rId6" Type="http://schemas.openxmlformats.org/officeDocument/2006/relationships/table" Target="../tables/table3.xml"/><Relationship Id="rId5" Type="http://schemas.openxmlformats.org/officeDocument/2006/relationships/table" Target="../tables/table2.xml"/><Relationship Id="rId4" Type="http://schemas.openxmlformats.org/officeDocument/2006/relationships/table" Target="../tables/table1.xml"/></Relationships>
</file>

<file path=xl/worksheets/_rels/sheet3.xml.rels><?xml version="1.0" encoding="UTF-8" standalone="yes"?>
<Relationships xmlns="http://schemas.openxmlformats.org/package/2006/relationships"><Relationship Id="rId3" Type="http://schemas.openxmlformats.org/officeDocument/2006/relationships/printerSettings" Target="../printerSettings/printerSettings7.bin"/><Relationship Id="rId2" Type="http://schemas.openxmlformats.org/officeDocument/2006/relationships/printerSettings" Target="../printerSettings/printerSettings6.bin"/><Relationship Id="rId1" Type="http://schemas.openxmlformats.org/officeDocument/2006/relationships/printerSettings" Target="../printerSettings/printerSettings5.bin"/><Relationship Id="rId4" Type="http://schemas.openxmlformats.org/officeDocument/2006/relationships/table" Target="../tables/table4.xml"/></Relationships>
</file>

<file path=xl/worksheets/_rels/sheet4.xml.rels><?xml version="1.0" encoding="UTF-8" standalone="yes"?>
<Relationships xmlns="http://schemas.openxmlformats.org/package/2006/relationships"><Relationship Id="rId3" Type="http://schemas.openxmlformats.org/officeDocument/2006/relationships/table" Target="../tables/table6.xml"/><Relationship Id="rId2" Type="http://schemas.openxmlformats.org/officeDocument/2006/relationships/table" Target="../tables/table5.xml"/><Relationship Id="rId1" Type="http://schemas.openxmlformats.org/officeDocument/2006/relationships/printerSettings" Target="../printerSettings/printerSettings8.bin"/></Relationships>
</file>

<file path=xl/worksheets/_rels/sheet6.xml.rels><?xml version="1.0" encoding="UTF-8" standalone="yes"?>
<Relationships xmlns="http://schemas.openxmlformats.org/package/2006/relationships"><Relationship Id="rId3" Type="http://schemas.openxmlformats.org/officeDocument/2006/relationships/printerSettings" Target="../printerSettings/printerSettings11.bin"/><Relationship Id="rId2" Type="http://schemas.openxmlformats.org/officeDocument/2006/relationships/printerSettings" Target="../printerSettings/printerSettings10.bin"/><Relationship Id="rId1" Type="http://schemas.openxmlformats.org/officeDocument/2006/relationships/printerSettings" Target="../printerSettings/printerSettings9.bin"/><Relationship Id="rId4" Type="http://schemas.openxmlformats.org/officeDocument/2006/relationships/table" Target="../tables/table7.xml"/></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AF448A4-14B6-4C45-96FF-EA49A33A8DC3}">
  <dimension ref="A1:A5"/>
  <sheetViews>
    <sheetView tabSelected="1" zoomScaleNormal="100" workbookViewId="0"/>
  </sheetViews>
  <sheetFormatPr defaultColWidth="9.109375" defaultRowHeight="16.2" x14ac:dyDescent="0.4"/>
  <cols>
    <col min="1" max="1" width="50.44140625" style="25" customWidth="1"/>
    <col min="2" max="16384" width="9.109375" style="25"/>
  </cols>
  <sheetData>
    <row r="1" spans="1:1" ht="98.4" customHeight="1" x14ac:dyDescent="0.45">
      <c r="A1" s="275" t="s">
        <v>561</v>
      </c>
    </row>
    <row r="2" spans="1:1" ht="63" customHeight="1" x14ac:dyDescent="0.4">
      <c r="A2" s="274" t="s">
        <v>562</v>
      </c>
    </row>
    <row r="3" spans="1:1" x14ac:dyDescent="0.4">
      <c r="A3" s="26" t="s">
        <v>440</v>
      </c>
    </row>
    <row r="4" spans="1:1" x14ac:dyDescent="0.4">
      <c r="A4" s="27" t="s">
        <v>0</v>
      </c>
    </row>
    <row r="5" spans="1:1" x14ac:dyDescent="0.4">
      <c r="A5" s="218" t="s">
        <v>528</v>
      </c>
    </row>
  </sheetData>
  <pageMargins left="0.7" right="0.7" top="0.75" bottom="0.75" header="0.3" footer="0.3"/>
  <pageSetup orientation="portrait" horizontalDpi="1200" verticalDpi="1200"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3"/>
  <dimension ref="A1:WVQ166"/>
  <sheetViews>
    <sheetView zoomScale="70" zoomScaleNormal="70" workbookViewId="0"/>
  </sheetViews>
  <sheetFormatPr defaultColWidth="8.88671875" defaultRowHeight="33" x14ac:dyDescent="0.75"/>
  <cols>
    <col min="1" max="1" width="64.109375" style="154" customWidth="1"/>
    <col min="2" max="2" width="31.6640625" style="155" customWidth="1"/>
    <col min="3" max="3" width="81" style="156" customWidth="1"/>
    <col min="4" max="4" width="14.6640625" style="157" customWidth="1"/>
    <col min="5" max="5" width="4.44140625" style="34" customWidth="1"/>
    <col min="6" max="6" width="19.88671875" style="35" customWidth="1"/>
    <col min="7" max="14" width="12.44140625" style="34" customWidth="1"/>
    <col min="15" max="258" width="9.109375" style="34"/>
    <col min="259" max="259" width="4.44140625" style="34" customWidth="1"/>
    <col min="260" max="260" width="56.44140625" style="34" customWidth="1"/>
    <col min="261" max="261" width="15.44140625" style="34" customWidth="1"/>
    <col min="262" max="262" width="64.44140625" style="34" customWidth="1"/>
    <col min="263" max="263" width="10.44140625" style="34" customWidth="1"/>
    <col min="264" max="264" width="9.109375" style="34"/>
    <col min="265" max="265" width="9.109375" style="34" hidden="1" customWidth="1"/>
    <col min="266" max="514" width="9.109375" style="34"/>
    <col min="515" max="515" width="4.44140625" style="34" customWidth="1"/>
    <col min="516" max="516" width="56.44140625" style="34" customWidth="1"/>
    <col min="517" max="517" width="15.44140625" style="34" customWidth="1"/>
    <col min="518" max="518" width="64.44140625" style="34" customWidth="1"/>
    <col min="519" max="519" width="10.44140625" style="34" customWidth="1"/>
    <col min="520" max="520" width="9.109375" style="34"/>
    <col min="521" max="521" width="9.109375" style="34" hidden="1" customWidth="1"/>
    <col min="522" max="770" width="9.109375" style="34"/>
    <col min="771" max="771" width="4.44140625" style="34" customWidth="1"/>
    <col min="772" max="772" width="56.44140625" style="34" customWidth="1"/>
    <col min="773" max="773" width="15.44140625" style="34" customWidth="1"/>
    <col min="774" max="774" width="64.44140625" style="34" customWidth="1"/>
    <col min="775" max="775" width="10.44140625" style="34" customWidth="1"/>
    <col min="776" max="776" width="9.109375" style="34"/>
    <col min="777" max="777" width="9.109375" style="34" hidden="1" customWidth="1"/>
    <col min="778" max="1026" width="9.109375" style="34"/>
    <col min="1027" max="1027" width="4.44140625" style="34" customWidth="1"/>
    <col min="1028" max="1028" width="56.44140625" style="34" customWidth="1"/>
    <col min="1029" max="1029" width="15.44140625" style="34" customWidth="1"/>
    <col min="1030" max="1030" width="64.44140625" style="34" customWidth="1"/>
    <col min="1031" max="1031" width="10.44140625" style="34" customWidth="1"/>
    <col min="1032" max="1032" width="9.109375" style="34"/>
    <col min="1033" max="1033" width="9.109375" style="34" hidden="1" customWidth="1"/>
    <col min="1034" max="1282" width="9.109375" style="34"/>
    <col min="1283" max="1283" width="4.44140625" style="34" customWidth="1"/>
    <col min="1284" max="1284" width="56.44140625" style="34" customWidth="1"/>
    <col min="1285" max="1285" width="15.44140625" style="34" customWidth="1"/>
    <col min="1286" max="1286" width="64.44140625" style="34" customWidth="1"/>
    <col min="1287" max="1287" width="10.44140625" style="34" customWidth="1"/>
    <col min="1288" max="1288" width="9.109375" style="34"/>
    <col min="1289" max="1289" width="9.109375" style="34" hidden="1" customWidth="1"/>
    <col min="1290" max="1538" width="9.109375" style="34"/>
    <col min="1539" max="1539" width="4.44140625" style="34" customWidth="1"/>
    <col min="1540" max="1540" width="56.44140625" style="34" customWidth="1"/>
    <col min="1541" max="1541" width="15.44140625" style="34" customWidth="1"/>
    <col min="1542" max="1542" width="64.44140625" style="34" customWidth="1"/>
    <col min="1543" max="1543" width="10.44140625" style="34" customWidth="1"/>
    <col min="1544" max="1544" width="9.109375" style="34"/>
    <col min="1545" max="1545" width="9.109375" style="34" hidden="1" customWidth="1"/>
    <col min="1546" max="1794" width="9.109375" style="34"/>
    <col min="1795" max="1795" width="4.44140625" style="34" customWidth="1"/>
    <col min="1796" max="1796" width="56.44140625" style="34" customWidth="1"/>
    <col min="1797" max="1797" width="15.44140625" style="34" customWidth="1"/>
    <col min="1798" max="1798" width="64.44140625" style="34" customWidth="1"/>
    <col min="1799" max="1799" width="10.44140625" style="34" customWidth="1"/>
    <col min="1800" max="1800" width="9.109375" style="34"/>
    <col min="1801" max="1801" width="9.109375" style="34" hidden="1" customWidth="1"/>
    <col min="1802" max="2050" width="9.109375" style="34"/>
    <col min="2051" max="2051" width="4.44140625" style="34" customWidth="1"/>
    <col min="2052" max="2052" width="56.44140625" style="34" customWidth="1"/>
    <col min="2053" max="2053" width="15.44140625" style="34" customWidth="1"/>
    <col min="2054" max="2054" width="64.44140625" style="34" customWidth="1"/>
    <col min="2055" max="2055" width="10.44140625" style="34" customWidth="1"/>
    <col min="2056" max="2056" width="9.109375" style="34"/>
    <col min="2057" max="2057" width="9.109375" style="34" hidden="1" customWidth="1"/>
    <col min="2058" max="2306" width="9.109375" style="34"/>
    <col min="2307" max="2307" width="4.44140625" style="34" customWidth="1"/>
    <col min="2308" max="2308" width="56.44140625" style="34" customWidth="1"/>
    <col min="2309" max="2309" width="15.44140625" style="34" customWidth="1"/>
    <col min="2310" max="2310" width="64.44140625" style="34" customWidth="1"/>
    <col min="2311" max="2311" width="10.44140625" style="34" customWidth="1"/>
    <col min="2312" max="2312" width="9.109375" style="34"/>
    <col min="2313" max="2313" width="9.109375" style="34" hidden="1" customWidth="1"/>
    <col min="2314" max="2562" width="9.109375" style="34"/>
    <col min="2563" max="2563" width="4.44140625" style="34" customWidth="1"/>
    <col min="2564" max="2564" width="56.44140625" style="34" customWidth="1"/>
    <col min="2565" max="2565" width="15.44140625" style="34" customWidth="1"/>
    <col min="2566" max="2566" width="64.44140625" style="34" customWidth="1"/>
    <col min="2567" max="2567" width="10.44140625" style="34" customWidth="1"/>
    <col min="2568" max="2568" width="9.109375" style="34"/>
    <col min="2569" max="2569" width="9.109375" style="34" hidden="1" customWidth="1"/>
    <col min="2570" max="2818" width="9.109375" style="34"/>
    <col min="2819" max="2819" width="4.44140625" style="34" customWidth="1"/>
    <col min="2820" max="2820" width="56.44140625" style="34" customWidth="1"/>
    <col min="2821" max="2821" width="15.44140625" style="34" customWidth="1"/>
    <col min="2822" max="2822" width="64.44140625" style="34" customWidth="1"/>
    <col min="2823" max="2823" width="10.44140625" style="34" customWidth="1"/>
    <col min="2824" max="2824" width="9.109375" style="34"/>
    <col min="2825" max="2825" width="9.109375" style="34" hidden="1" customWidth="1"/>
    <col min="2826" max="3074" width="9.109375" style="34"/>
    <col min="3075" max="3075" width="4.44140625" style="34" customWidth="1"/>
    <col min="3076" max="3076" width="56.44140625" style="34" customWidth="1"/>
    <col min="3077" max="3077" width="15.44140625" style="34" customWidth="1"/>
    <col min="3078" max="3078" width="64.44140625" style="34" customWidth="1"/>
    <col min="3079" max="3079" width="10.44140625" style="34" customWidth="1"/>
    <col min="3080" max="3080" width="9.109375" style="34"/>
    <col min="3081" max="3081" width="9.109375" style="34" hidden="1" customWidth="1"/>
    <col min="3082" max="3330" width="9.109375" style="34"/>
    <col min="3331" max="3331" width="4.44140625" style="34" customWidth="1"/>
    <col min="3332" max="3332" width="56.44140625" style="34" customWidth="1"/>
    <col min="3333" max="3333" width="15.44140625" style="34" customWidth="1"/>
    <col min="3334" max="3334" width="64.44140625" style="34" customWidth="1"/>
    <col min="3335" max="3335" width="10.44140625" style="34" customWidth="1"/>
    <col min="3336" max="3336" width="9.109375" style="34"/>
    <col min="3337" max="3337" width="9.109375" style="34" hidden="1" customWidth="1"/>
    <col min="3338" max="3586" width="9.109375" style="34"/>
    <col min="3587" max="3587" width="4.44140625" style="34" customWidth="1"/>
    <col min="3588" max="3588" width="56.44140625" style="34" customWidth="1"/>
    <col min="3589" max="3589" width="15.44140625" style="34" customWidth="1"/>
    <col min="3590" max="3590" width="64.44140625" style="34" customWidth="1"/>
    <col min="3591" max="3591" width="10.44140625" style="34" customWidth="1"/>
    <col min="3592" max="3592" width="9.109375" style="34"/>
    <col min="3593" max="3593" width="9.109375" style="34" hidden="1" customWidth="1"/>
    <col min="3594" max="3842" width="9.109375" style="34"/>
    <col min="3843" max="3843" width="4.44140625" style="34" customWidth="1"/>
    <col min="3844" max="3844" width="56.44140625" style="34" customWidth="1"/>
    <col min="3845" max="3845" width="15.44140625" style="34" customWidth="1"/>
    <col min="3846" max="3846" width="64.44140625" style="34" customWidth="1"/>
    <col min="3847" max="3847" width="10.44140625" style="34" customWidth="1"/>
    <col min="3848" max="3848" width="9.109375" style="34"/>
    <col min="3849" max="3849" width="9.109375" style="34" hidden="1" customWidth="1"/>
    <col min="3850" max="4098" width="9.109375" style="34"/>
    <col min="4099" max="4099" width="4.44140625" style="34" customWidth="1"/>
    <col min="4100" max="4100" width="56.44140625" style="34" customWidth="1"/>
    <col min="4101" max="4101" width="15.44140625" style="34" customWidth="1"/>
    <col min="4102" max="4102" width="64.44140625" style="34" customWidth="1"/>
    <col min="4103" max="4103" width="10.44140625" style="34" customWidth="1"/>
    <col min="4104" max="4104" width="9.109375" style="34"/>
    <col min="4105" max="4105" width="9.109375" style="34" hidden="1" customWidth="1"/>
    <col min="4106" max="4354" width="9.109375" style="34"/>
    <col min="4355" max="4355" width="4.44140625" style="34" customWidth="1"/>
    <col min="4356" max="4356" width="56.44140625" style="34" customWidth="1"/>
    <col min="4357" max="4357" width="15.44140625" style="34" customWidth="1"/>
    <col min="4358" max="4358" width="64.44140625" style="34" customWidth="1"/>
    <col min="4359" max="4359" width="10.44140625" style="34" customWidth="1"/>
    <col min="4360" max="4360" width="9.109375" style="34"/>
    <col min="4361" max="4361" width="9.109375" style="34" hidden="1" customWidth="1"/>
    <col min="4362" max="4610" width="9.109375" style="34"/>
    <col min="4611" max="4611" width="4.44140625" style="34" customWidth="1"/>
    <col min="4612" max="4612" width="56.44140625" style="34" customWidth="1"/>
    <col min="4613" max="4613" width="15.44140625" style="34" customWidth="1"/>
    <col min="4614" max="4614" width="64.44140625" style="34" customWidth="1"/>
    <col min="4615" max="4615" width="10.44140625" style="34" customWidth="1"/>
    <col min="4616" max="4616" width="9.109375" style="34"/>
    <col min="4617" max="4617" width="9.109375" style="34" hidden="1" customWidth="1"/>
    <col min="4618" max="4866" width="9.109375" style="34"/>
    <col min="4867" max="4867" width="4.44140625" style="34" customWidth="1"/>
    <col min="4868" max="4868" width="56.44140625" style="34" customWidth="1"/>
    <col min="4869" max="4869" width="15.44140625" style="34" customWidth="1"/>
    <col min="4870" max="4870" width="64.44140625" style="34" customWidth="1"/>
    <col min="4871" max="4871" width="10.44140625" style="34" customWidth="1"/>
    <col min="4872" max="4872" width="9.109375" style="34"/>
    <col min="4873" max="4873" width="9.109375" style="34" hidden="1" customWidth="1"/>
    <col min="4874" max="5122" width="9.109375" style="34"/>
    <col min="5123" max="5123" width="4.44140625" style="34" customWidth="1"/>
    <col min="5124" max="5124" width="56.44140625" style="34" customWidth="1"/>
    <col min="5125" max="5125" width="15.44140625" style="34" customWidth="1"/>
    <col min="5126" max="5126" width="64.44140625" style="34" customWidth="1"/>
    <col min="5127" max="5127" width="10.44140625" style="34" customWidth="1"/>
    <col min="5128" max="5128" width="9.109375" style="34"/>
    <col min="5129" max="5129" width="9.109375" style="34" hidden="1" customWidth="1"/>
    <col min="5130" max="5378" width="9.109375" style="34"/>
    <col min="5379" max="5379" width="4.44140625" style="34" customWidth="1"/>
    <col min="5380" max="5380" width="56.44140625" style="34" customWidth="1"/>
    <col min="5381" max="5381" width="15.44140625" style="34" customWidth="1"/>
    <col min="5382" max="5382" width="64.44140625" style="34" customWidth="1"/>
    <col min="5383" max="5383" width="10.44140625" style="34" customWidth="1"/>
    <col min="5384" max="5384" width="9.109375" style="34"/>
    <col min="5385" max="5385" width="9.109375" style="34" hidden="1" customWidth="1"/>
    <col min="5386" max="5634" width="9.109375" style="34"/>
    <col min="5635" max="5635" width="4.44140625" style="34" customWidth="1"/>
    <col min="5636" max="5636" width="56.44140625" style="34" customWidth="1"/>
    <col min="5637" max="5637" width="15.44140625" style="34" customWidth="1"/>
    <col min="5638" max="5638" width="64.44140625" style="34" customWidth="1"/>
    <col min="5639" max="5639" width="10.44140625" style="34" customWidth="1"/>
    <col min="5640" max="5640" width="9.109375" style="34"/>
    <col min="5641" max="5641" width="9.109375" style="34" hidden="1" customWidth="1"/>
    <col min="5642" max="5890" width="9.109375" style="34"/>
    <col min="5891" max="5891" width="4.44140625" style="34" customWidth="1"/>
    <col min="5892" max="5892" width="56.44140625" style="34" customWidth="1"/>
    <col min="5893" max="5893" width="15.44140625" style="34" customWidth="1"/>
    <col min="5894" max="5894" width="64.44140625" style="34" customWidth="1"/>
    <col min="5895" max="5895" width="10.44140625" style="34" customWidth="1"/>
    <col min="5896" max="5896" width="9.109375" style="34"/>
    <col min="5897" max="5897" width="9.109375" style="34" hidden="1" customWidth="1"/>
    <col min="5898" max="6146" width="9.109375" style="34"/>
    <col min="6147" max="6147" width="4.44140625" style="34" customWidth="1"/>
    <col min="6148" max="6148" width="56.44140625" style="34" customWidth="1"/>
    <col min="6149" max="6149" width="15.44140625" style="34" customWidth="1"/>
    <col min="6150" max="6150" width="64.44140625" style="34" customWidth="1"/>
    <col min="6151" max="6151" width="10.44140625" style="34" customWidth="1"/>
    <col min="6152" max="6152" width="9.109375" style="34"/>
    <col min="6153" max="6153" width="9.109375" style="34" hidden="1" customWidth="1"/>
    <col min="6154" max="6402" width="9.109375" style="34"/>
    <col min="6403" max="6403" width="4.44140625" style="34" customWidth="1"/>
    <col min="6404" max="6404" width="56.44140625" style="34" customWidth="1"/>
    <col min="6405" max="6405" width="15.44140625" style="34" customWidth="1"/>
    <col min="6406" max="6406" width="64.44140625" style="34" customWidth="1"/>
    <col min="6407" max="6407" width="10.44140625" style="34" customWidth="1"/>
    <col min="6408" max="6408" width="9.109375" style="34"/>
    <col min="6409" max="6409" width="9.109375" style="34" hidden="1" customWidth="1"/>
    <col min="6410" max="6658" width="9.109375" style="34"/>
    <col min="6659" max="6659" width="4.44140625" style="34" customWidth="1"/>
    <col min="6660" max="6660" width="56.44140625" style="34" customWidth="1"/>
    <col min="6661" max="6661" width="15.44140625" style="34" customWidth="1"/>
    <col min="6662" max="6662" width="64.44140625" style="34" customWidth="1"/>
    <col min="6663" max="6663" width="10.44140625" style="34" customWidth="1"/>
    <col min="6664" max="6664" width="9.109375" style="34"/>
    <col min="6665" max="6665" width="9.109375" style="34" hidden="1" customWidth="1"/>
    <col min="6666" max="6914" width="9.109375" style="34"/>
    <col min="6915" max="6915" width="4.44140625" style="34" customWidth="1"/>
    <col min="6916" max="6916" width="56.44140625" style="34" customWidth="1"/>
    <col min="6917" max="6917" width="15.44140625" style="34" customWidth="1"/>
    <col min="6918" max="6918" width="64.44140625" style="34" customWidth="1"/>
    <col min="6919" max="6919" width="10.44140625" style="34" customWidth="1"/>
    <col min="6920" max="6920" width="9.109375" style="34"/>
    <col min="6921" max="6921" width="9.109375" style="34" hidden="1" customWidth="1"/>
    <col min="6922" max="7170" width="9.109375" style="34"/>
    <col min="7171" max="7171" width="4.44140625" style="34" customWidth="1"/>
    <col min="7172" max="7172" width="56.44140625" style="34" customWidth="1"/>
    <col min="7173" max="7173" width="15.44140625" style="34" customWidth="1"/>
    <col min="7174" max="7174" width="64.44140625" style="34" customWidth="1"/>
    <col min="7175" max="7175" width="10.44140625" style="34" customWidth="1"/>
    <col min="7176" max="7176" width="9.109375" style="34"/>
    <col min="7177" max="7177" width="9.109375" style="34" hidden="1" customWidth="1"/>
    <col min="7178" max="7426" width="9.109375" style="34"/>
    <col min="7427" max="7427" width="4.44140625" style="34" customWidth="1"/>
    <col min="7428" max="7428" width="56.44140625" style="34" customWidth="1"/>
    <col min="7429" max="7429" width="15.44140625" style="34" customWidth="1"/>
    <col min="7430" max="7430" width="64.44140625" style="34" customWidth="1"/>
    <col min="7431" max="7431" width="10.44140625" style="34" customWidth="1"/>
    <col min="7432" max="7432" width="9.109375" style="34"/>
    <col min="7433" max="7433" width="9.109375" style="34" hidden="1" customWidth="1"/>
    <col min="7434" max="7682" width="9.109375" style="34"/>
    <col min="7683" max="7683" width="4.44140625" style="34" customWidth="1"/>
    <col min="7684" max="7684" width="56.44140625" style="34" customWidth="1"/>
    <col min="7685" max="7685" width="15.44140625" style="34" customWidth="1"/>
    <col min="7686" max="7686" width="64.44140625" style="34" customWidth="1"/>
    <col min="7687" max="7687" width="10.44140625" style="34" customWidth="1"/>
    <col min="7688" max="7688" width="9.109375" style="34"/>
    <col min="7689" max="7689" width="9.109375" style="34" hidden="1" customWidth="1"/>
    <col min="7690" max="7938" width="9.109375" style="34"/>
    <col min="7939" max="7939" width="4.44140625" style="34" customWidth="1"/>
    <col min="7940" max="7940" width="56.44140625" style="34" customWidth="1"/>
    <col min="7941" max="7941" width="15.44140625" style="34" customWidth="1"/>
    <col min="7942" max="7942" width="64.44140625" style="34" customWidth="1"/>
    <col min="7943" max="7943" width="10.44140625" style="34" customWidth="1"/>
    <col min="7944" max="7944" width="9.109375" style="34"/>
    <col min="7945" max="7945" width="9.109375" style="34" hidden="1" customWidth="1"/>
    <col min="7946" max="8194" width="9.109375" style="34"/>
    <col min="8195" max="8195" width="4.44140625" style="34" customWidth="1"/>
    <col min="8196" max="8196" width="56.44140625" style="34" customWidth="1"/>
    <col min="8197" max="8197" width="15.44140625" style="34" customWidth="1"/>
    <col min="8198" max="8198" width="64.44140625" style="34" customWidth="1"/>
    <col min="8199" max="8199" width="10.44140625" style="34" customWidth="1"/>
    <col min="8200" max="8200" width="9.109375" style="34"/>
    <col min="8201" max="8201" width="9.109375" style="34" hidden="1" customWidth="1"/>
    <col min="8202" max="8450" width="9.109375" style="34"/>
    <col min="8451" max="8451" width="4.44140625" style="34" customWidth="1"/>
    <col min="8452" max="8452" width="56.44140625" style="34" customWidth="1"/>
    <col min="8453" max="8453" width="15.44140625" style="34" customWidth="1"/>
    <col min="8454" max="8454" width="64.44140625" style="34" customWidth="1"/>
    <col min="8455" max="8455" width="10.44140625" style="34" customWidth="1"/>
    <col min="8456" max="8456" width="9.109375" style="34"/>
    <col min="8457" max="8457" width="9.109375" style="34" hidden="1" customWidth="1"/>
    <col min="8458" max="8706" width="9.109375" style="34"/>
    <col min="8707" max="8707" width="4.44140625" style="34" customWidth="1"/>
    <col min="8708" max="8708" width="56.44140625" style="34" customWidth="1"/>
    <col min="8709" max="8709" width="15.44140625" style="34" customWidth="1"/>
    <col min="8710" max="8710" width="64.44140625" style="34" customWidth="1"/>
    <col min="8711" max="8711" width="10.44140625" style="34" customWidth="1"/>
    <col min="8712" max="8712" width="9.109375" style="34"/>
    <col min="8713" max="8713" width="9.109375" style="34" hidden="1" customWidth="1"/>
    <col min="8714" max="8962" width="9.109375" style="34"/>
    <col min="8963" max="8963" width="4.44140625" style="34" customWidth="1"/>
    <col min="8964" max="8964" width="56.44140625" style="34" customWidth="1"/>
    <col min="8965" max="8965" width="15.44140625" style="34" customWidth="1"/>
    <col min="8966" max="8966" width="64.44140625" style="34" customWidth="1"/>
    <col min="8967" max="8967" width="10.44140625" style="34" customWidth="1"/>
    <col min="8968" max="8968" width="9.109375" style="34"/>
    <col min="8969" max="8969" width="9.109375" style="34" hidden="1" customWidth="1"/>
    <col min="8970" max="9218" width="9.109375" style="34"/>
    <col min="9219" max="9219" width="4.44140625" style="34" customWidth="1"/>
    <col min="9220" max="9220" width="56.44140625" style="34" customWidth="1"/>
    <col min="9221" max="9221" width="15.44140625" style="34" customWidth="1"/>
    <col min="9222" max="9222" width="64.44140625" style="34" customWidth="1"/>
    <col min="9223" max="9223" width="10.44140625" style="34" customWidth="1"/>
    <col min="9224" max="9224" width="9.109375" style="34"/>
    <col min="9225" max="9225" width="9.109375" style="34" hidden="1" customWidth="1"/>
    <col min="9226" max="9474" width="9.109375" style="34"/>
    <col min="9475" max="9475" width="4.44140625" style="34" customWidth="1"/>
    <col min="9476" max="9476" width="56.44140625" style="34" customWidth="1"/>
    <col min="9477" max="9477" width="15.44140625" style="34" customWidth="1"/>
    <col min="9478" max="9478" width="64.44140625" style="34" customWidth="1"/>
    <col min="9479" max="9479" width="10.44140625" style="34" customWidth="1"/>
    <col min="9480" max="9480" width="9.109375" style="34"/>
    <col min="9481" max="9481" width="9.109375" style="34" hidden="1" customWidth="1"/>
    <col min="9482" max="9730" width="9.109375" style="34"/>
    <col min="9731" max="9731" width="4.44140625" style="34" customWidth="1"/>
    <col min="9732" max="9732" width="56.44140625" style="34" customWidth="1"/>
    <col min="9733" max="9733" width="15.44140625" style="34" customWidth="1"/>
    <col min="9734" max="9734" width="64.44140625" style="34" customWidth="1"/>
    <col min="9735" max="9735" width="10.44140625" style="34" customWidth="1"/>
    <col min="9736" max="9736" width="9.109375" style="34"/>
    <col min="9737" max="9737" width="9.109375" style="34" hidden="1" customWidth="1"/>
    <col min="9738" max="9986" width="9.109375" style="34"/>
    <col min="9987" max="9987" width="4.44140625" style="34" customWidth="1"/>
    <col min="9988" max="9988" width="56.44140625" style="34" customWidth="1"/>
    <col min="9989" max="9989" width="15.44140625" style="34" customWidth="1"/>
    <col min="9990" max="9990" width="64.44140625" style="34" customWidth="1"/>
    <col min="9991" max="9991" width="10.44140625" style="34" customWidth="1"/>
    <col min="9992" max="9992" width="9.109375" style="34"/>
    <col min="9993" max="9993" width="9.109375" style="34" hidden="1" customWidth="1"/>
    <col min="9994" max="10242" width="9.109375" style="34"/>
    <col min="10243" max="10243" width="4.44140625" style="34" customWidth="1"/>
    <col min="10244" max="10244" width="56.44140625" style="34" customWidth="1"/>
    <col min="10245" max="10245" width="15.44140625" style="34" customWidth="1"/>
    <col min="10246" max="10246" width="64.44140625" style="34" customWidth="1"/>
    <col min="10247" max="10247" width="10.44140625" style="34" customWidth="1"/>
    <col min="10248" max="10248" width="9.109375" style="34"/>
    <col min="10249" max="10249" width="9.109375" style="34" hidden="1" customWidth="1"/>
    <col min="10250" max="10498" width="9.109375" style="34"/>
    <col min="10499" max="10499" width="4.44140625" style="34" customWidth="1"/>
    <col min="10500" max="10500" width="56.44140625" style="34" customWidth="1"/>
    <col min="10501" max="10501" width="15.44140625" style="34" customWidth="1"/>
    <col min="10502" max="10502" width="64.44140625" style="34" customWidth="1"/>
    <col min="10503" max="10503" width="10.44140625" style="34" customWidth="1"/>
    <col min="10504" max="10504" width="9.109375" style="34"/>
    <col min="10505" max="10505" width="9.109375" style="34" hidden="1" customWidth="1"/>
    <col min="10506" max="10754" width="9.109375" style="34"/>
    <col min="10755" max="10755" width="4.44140625" style="34" customWidth="1"/>
    <col min="10756" max="10756" width="56.44140625" style="34" customWidth="1"/>
    <col min="10757" max="10757" width="15.44140625" style="34" customWidth="1"/>
    <col min="10758" max="10758" width="64.44140625" style="34" customWidth="1"/>
    <col min="10759" max="10759" width="10.44140625" style="34" customWidth="1"/>
    <col min="10760" max="10760" width="9.109375" style="34"/>
    <col min="10761" max="10761" width="9.109375" style="34" hidden="1" customWidth="1"/>
    <col min="10762" max="11010" width="9.109375" style="34"/>
    <col min="11011" max="11011" width="4.44140625" style="34" customWidth="1"/>
    <col min="11012" max="11012" width="56.44140625" style="34" customWidth="1"/>
    <col min="11013" max="11013" width="15.44140625" style="34" customWidth="1"/>
    <col min="11014" max="11014" width="64.44140625" style="34" customWidth="1"/>
    <col min="11015" max="11015" width="10.44140625" style="34" customWidth="1"/>
    <col min="11016" max="11016" width="9.109375" style="34"/>
    <col min="11017" max="11017" width="9.109375" style="34" hidden="1" customWidth="1"/>
    <col min="11018" max="11266" width="9.109375" style="34"/>
    <col min="11267" max="11267" width="4.44140625" style="34" customWidth="1"/>
    <col min="11268" max="11268" width="56.44140625" style="34" customWidth="1"/>
    <col min="11269" max="11269" width="15.44140625" style="34" customWidth="1"/>
    <col min="11270" max="11270" width="64.44140625" style="34" customWidth="1"/>
    <col min="11271" max="11271" width="10.44140625" style="34" customWidth="1"/>
    <col min="11272" max="11272" width="9.109375" style="34"/>
    <col min="11273" max="11273" width="9.109375" style="34" hidden="1" customWidth="1"/>
    <col min="11274" max="11522" width="9.109375" style="34"/>
    <col min="11523" max="11523" width="4.44140625" style="34" customWidth="1"/>
    <col min="11524" max="11524" width="56.44140625" style="34" customWidth="1"/>
    <col min="11525" max="11525" width="15.44140625" style="34" customWidth="1"/>
    <col min="11526" max="11526" width="64.44140625" style="34" customWidth="1"/>
    <col min="11527" max="11527" width="10.44140625" style="34" customWidth="1"/>
    <col min="11528" max="11528" width="9.109375" style="34"/>
    <col min="11529" max="11529" width="9.109375" style="34" hidden="1" customWidth="1"/>
    <col min="11530" max="11778" width="9.109375" style="34"/>
    <col min="11779" max="11779" width="4.44140625" style="34" customWidth="1"/>
    <col min="11780" max="11780" width="56.44140625" style="34" customWidth="1"/>
    <col min="11781" max="11781" width="15.44140625" style="34" customWidth="1"/>
    <col min="11782" max="11782" width="64.44140625" style="34" customWidth="1"/>
    <col min="11783" max="11783" width="10.44140625" style="34" customWidth="1"/>
    <col min="11784" max="11784" width="9.109375" style="34"/>
    <col min="11785" max="11785" width="9.109375" style="34" hidden="1" customWidth="1"/>
    <col min="11786" max="12034" width="9.109375" style="34"/>
    <col min="12035" max="12035" width="4.44140625" style="34" customWidth="1"/>
    <col min="12036" max="12036" width="56.44140625" style="34" customWidth="1"/>
    <col min="12037" max="12037" width="15.44140625" style="34" customWidth="1"/>
    <col min="12038" max="12038" width="64.44140625" style="34" customWidth="1"/>
    <col min="12039" max="12039" width="10.44140625" style="34" customWidth="1"/>
    <col min="12040" max="12040" width="9.109375" style="34"/>
    <col min="12041" max="12041" width="9.109375" style="34" hidden="1" customWidth="1"/>
    <col min="12042" max="12290" width="9.109375" style="34"/>
    <col min="12291" max="12291" width="4.44140625" style="34" customWidth="1"/>
    <col min="12292" max="12292" width="56.44140625" style="34" customWidth="1"/>
    <col min="12293" max="12293" width="15.44140625" style="34" customWidth="1"/>
    <col min="12294" max="12294" width="64.44140625" style="34" customWidth="1"/>
    <col min="12295" max="12295" width="10.44140625" style="34" customWidth="1"/>
    <col min="12296" max="12296" width="9.109375" style="34"/>
    <col min="12297" max="12297" width="9.109375" style="34" hidden="1" customWidth="1"/>
    <col min="12298" max="12546" width="9.109375" style="34"/>
    <col min="12547" max="12547" width="4.44140625" style="34" customWidth="1"/>
    <col min="12548" max="12548" width="56.44140625" style="34" customWidth="1"/>
    <col min="12549" max="12549" width="15.44140625" style="34" customWidth="1"/>
    <col min="12550" max="12550" width="64.44140625" style="34" customWidth="1"/>
    <col min="12551" max="12551" width="10.44140625" style="34" customWidth="1"/>
    <col min="12552" max="12552" width="9.109375" style="34"/>
    <col min="12553" max="12553" width="9.109375" style="34" hidden="1" customWidth="1"/>
    <col min="12554" max="12802" width="9.109375" style="34"/>
    <col min="12803" max="12803" width="4.44140625" style="34" customWidth="1"/>
    <col min="12804" max="12804" width="56.44140625" style="34" customWidth="1"/>
    <col min="12805" max="12805" width="15.44140625" style="34" customWidth="1"/>
    <col min="12806" max="12806" width="64.44140625" style="34" customWidth="1"/>
    <col min="12807" max="12807" width="10.44140625" style="34" customWidth="1"/>
    <col min="12808" max="12808" width="9.109375" style="34"/>
    <col min="12809" max="12809" width="9.109375" style="34" hidden="1" customWidth="1"/>
    <col min="12810" max="13058" width="9.109375" style="34"/>
    <col min="13059" max="13059" width="4.44140625" style="34" customWidth="1"/>
    <col min="13060" max="13060" width="56.44140625" style="34" customWidth="1"/>
    <col min="13061" max="13061" width="15.44140625" style="34" customWidth="1"/>
    <col min="13062" max="13062" width="64.44140625" style="34" customWidth="1"/>
    <col min="13063" max="13063" width="10.44140625" style="34" customWidth="1"/>
    <col min="13064" max="13064" width="9.109375" style="34"/>
    <col min="13065" max="13065" width="9.109375" style="34" hidden="1" customWidth="1"/>
    <col min="13066" max="13314" width="9.109375" style="34"/>
    <col min="13315" max="13315" width="4.44140625" style="34" customWidth="1"/>
    <col min="13316" max="13316" width="56.44140625" style="34" customWidth="1"/>
    <col min="13317" max="13317" width="15.44140625" style="34" customWidth="1"/>
    <col min="13318" max="13318" width="64.44140625" style="34" customWidth="1"/>
    <col min="13319" max="13319" width="10.44140625" style="34" customWidth="1"/>
    <col min="13320" max="13320" width="9.109375" style="34"/>
    <col min="13321" max="13321" width="9.109375" style="34" hidden="1" customWidth="1"/>
    <col min="13322" max="13570" width="9.109375" style="34"/>
    <col min="13571" max="13571" width="4.44140625" style="34" customWidth="1"/>
    <col min="13572" max="13572" width="56.44140625" style="34" customWidth="1"/>
    <col min="13573" max="13573" width="15.44140625" style="34" customWidth="1"/>
    <col min="13574" max="13574" width="64.44140625" style="34" customWidth="1"/>
    <col min="13575" max="13575" width="10.44140625" style="34" customWidth="1"/>
    <col min="13576" max="13576" width="9.109375" style="34"/>
    <col min="13577" max="13577" width="9.109375" style="34" hidden="1" customWidth="1"/>
    <col min="13578" max="13826" width="9.109375" style="34"/>
    <col min="13827" max="13827" width="4.44140625" style="34" customWidth="1"/>
    <col min="13828" max="13828" width="56.44140625" style="34" customWidth="1"/>
    <col min="13829" max="13829" width="15.44140625" style="34" customWidth="1"/>
    <col min="13830" max="13830" width="64.44140625" style="34" customWidth="1"/>
    <col min="13831" max="13831" width="10.44140625" style="34" customWidth="1"/>
    <col min="13832" max="13832" width="9.109375" style="34"/>
    <col min="13833" max="13833" width="9.109375" style="34" hidden="1" customWidth="1"/>
    <col min="13834" max="14082" width="9.109375" style="34"/>
    <col min="14083" max="14083" width="4.44140625" style="34" customWidth="1"/>
    <col min="14084" max="14084" width="56.44140625" style="34" customWidth="1"/>
    <col min="14085" max="14085" width="15.44140625" style="34" customWidth="1"/>
    <col min="14086" max="14086" width="64.44140625" style="34" customWidth="1"/>
    <col min="14087" max="14087" width="10.44140625" style="34" customWidth="1"/>
    <col min="14088" max="14088" width="9.109375" style="34"/>
    <col min="14089" max="14089" width="9.109375" style="34" hidden="1" customWidth="1"/>
    <col min="14090" max="14338" width="9.109375" style="34"/>
    <col min="14339" max="14339" width="4.44140625" style="34" customWidth="1"/>
    <col min="14340" max="14340" width="56.44140625" style="34" customWidth="1"/>
    <col min="14341" max="14341" width="15.44140625" style="34" customWidth="1"/>
    <col min="14342" max="14342" width="64.44140625" style="34" customWidth="1"/>
    <col min="14343" max="14343" width="10.44140625" style="34" customWidth="1"/>
    <col min="14344" max="14344" width="9.109375" style="34"/>
    <col min="14345" max="14345" width="9.109375" style="34" hidden="1" customWidth="1"/>
    <col min="14346" max="14594" width="9.109375" style="34"/>
    <col min="14595" max="14595" width="4.44140625" style="34" customWidth="1"/>
    <col min="14596" max="14596" width="56.44140625" style="34" customWidth="1"/>
    <col min="14597" max="14597" width="15.44140625" style="34" customWidth="1"/>
    <col min="14598" max="14598" width="64.44140625" style="34" customWidth="1"/>
    <col min="14599" max="14599" width="10.44140625" style="34" customWidth="1"/>
    <col min="14600" max="14600" width="9.109375" style="34"/>
    <col min="14601" max="14601" width="9.109375" style="34" hidden="1" customWidth="1"/>
    <col min="14602" max="14850" width="9.109375" style="34"/>
    <col min="14851" max="14851" width="4.44140625" style="34" customWidth="1"/>
    <col min="14852" max="14852" width="56.44140625" style="34" customWidth="1"/>
    <col min="14853" max="14853" width="15.44140625" style="34" customWidth="1"/>
    <col min="14854" max="14854" width="64.44140625" style="34" customWidth="1"/>
    <col min="14855" max="14855" width="10.44140625" style="34" customWidth="1"/>
    <col min="14856" max="14856" width="9.109375" style="34"/>
    <col min="14857" max="14857" width="9.109375" style="34" hidden="1" customWidth="1"/>
    <col min="14858" max="15106" width="9.109375" style="34"/>
    <col min="15107" max="15107" width="4.44140625" style="34" customWidth="1"/>
    <col min="15108" max="15108" width="56.44140625" style="34" customWidth="1"/>
    <col min="15109" max="15109" width="15.44140625" style="34" customWidth="1"/>
    <col min="15110" max="15110" width="64.44140625" style="34" customWidth="1"/>
    <col min="15111" max="15111" width="10.44140625" style="34" customWidth="1"/>
    <col min="15112" max="15112" width="9.109375" style="34"/>
    <col min="15113" max="15113" width="9.109375" style="34" hidden="1" customWidth="1"/>
    <col min="15114" max="15362" width="9.109375" style="34"/>
    <col min="15363" max="15363" width="4.44140625" style="34" customWidth="1"/>
    <col min="15364" max="15364" width="56.44140625" style="34" customWidth="1"/>
    <col min="15365" max="15365" width="15.44140625" style="34" customWidth="1"/>
    <col min="15366" max="15366" width="64.44140625" style="34" customWidth="1"/>
    <col min="15367" max="15367" width="10.44140625" style="34" customWidth="1"/>
    <col min="15368" max="15368" width="9.109375" style="34"/>
    <col min="15369" max="15369" width="9.109375" style="34" hidden="1" customWidth="1"/>
    <col min="15370" max="15618" width="9.109375" style="34"/>
    <col min="15619" max="15619" width="4.44140625" style="34" customWidth="1"/>
    <col min="15620" max="15620" width="56.44140625" style="34" customWidth="1"/>
    <col min="15621" max="15621" width="15.44140625" style="34" customWidth="1"/>
    <col min="15622" max="15622" width="64.44140625" style="34" customWidth="1"/>
    <col min="15623" max="15623" width="10.44140625" style="34" customWidth="1"/>
    <col min="15624" max="15624" width="9.109375" style="34"/>
    <col min="15625" max="15625" width="9.109375" style="34" hidden="1" customWidth="1"/>
    <col min="15626" max="15874" width="9.109375" style="34"/>
    <col min="15875" max="15875" width="4.44140625" style="34" customWidth="1"/>
    <col min="15876" max="15876" width="56.44140625" style="34" customWidth="1"/>
    <col min="15877" max="15877" width="15.44140625" style="34" customWidth="1"/>
    <col min="15878" max="15878" width="64.44140625" style="34" customWidth="1"/>
    <col min="15879" max="15879" width="10.44140625" style="34" customWidth="1"/>
    <col min="15880" max="15880" width="9.109375" style="34"/>
    <col min="15881" max="15881" width="9.109375" style="34" hidden="1" customWidth="1"/>
    <col min="15882" max="16130" width="9.109375" style="34"/>
    <col min="16131" max="16131" width="4.44140625" style="34" customWidth="1"/>
    <col min="16132" max="16132" width="56.44140625" style="34" customWidth="1"/>
    <col min="16133" max="16133" width="15.44140625" style="34" customWidth="1"/>
    <col min="16134" max="16134" width="64.44140625" style="34" customWidth="1"/>
    <col min="16135" max="16135" width="10.44140625" style="34" customWidth="1"/>
    <col min="16136" max="16136" width="9.109375" style="34"/>
    <col min="16137" max="16137" width="9.109375" style="34" hidden="1" customWidth="1"/>
    <col min="16138" max="16384" width="9.109375" style="34"/>
  </cols>
  <sheetData>
    <row r="1" spans="1:7" s="24" customFormat="1" ht="87" customHeight="1" x14ac:dyDescent="0.25">
      <c r="A1" s="65" t="s">
        <v>405</v>
      </c>
      <c r="B1" s="65">
        <v>90434</v>
      </c>
      <c r="C1" s="64" t="s">
        <v>441</v>
      </c>
      <c r="D1" s="219" t="s">
        <v>406</v>
      </c>
      <c r="F1" s="31"/>
    </row>
    <row r="2" spans="1:7" s="24" customFormat="1" x14ac:dyDescent="0.25">
      <c r="A2" s="276" t="s">
        <v>1</v>
      </c>
      <c r="B2" s="66"/>
      <c r="C2" s="66"/>
      <c r="D2" s="220"/>
      <c r="F2" s="31"/>
    </row>
    <row r="3" spans="1:7" s="24" customFormat="1" x14ac:dyDescent="0.25">
      <c r="A3" s="97" t="s">
        <v>2</v>
      </c>
      <c r="B3" s="68" t="s">
        <v>3</v>
      </c>
      <c r="C3" s="69" t="s">
        <v>4</v>
      </c>
      <c r="D3" s="70" t="s">
        <v>5</v>
      </c>
      <c r="F3" s="31"/>
    </row>
    <row r="4" spans="1:7" s="24" customFormat="1" x14ac:dyDescent="0.25">
      <c r="A4" s="71" t="s">
        <v>6</v>
      </c>
      <c r="B4" s="71"/>
      <c r="C4" s="72"/>
      <c r="D4" s="239"/>
      <c r="F4" s="31"/>
    </row>
    <row r="5" spans="1:7" s="24" customFormat="1" ht="72.75" customHeight="1" x14ac:dyDescent="0.25">
      <c r="A5" s="73" t="s">
        <v>314</v>
      </c>
      <c r="B5" s="74" t="s">
        <v>313</v>
      </c>
      <c r="C5" s="75"/>
      <c r="D5" s="235"/>
      <c r="F5" s="31"/>
    </row>
    <row r="6" spans="1:7" s="24" customFormat="1" ht="72.75" customHeight="1" x14ac:dyDescent="0.25">
      <c r="A6" s="77" t="s">
        <v>501</v>
      </c>
      <c r="B6" s="78"/>
      <c r="C6" s="79"/>
      <c r="D6" s="236"/>
      <c r="F6" s="31"/>
    </row>
    <row r="7" spans="1:7" s="32" customFormat="1" ht="90" x14ac:dyDescent="0.25">
      <c r="A7" s="81" t="s">
        <v>442</v>
      </c>
      <c r="B7" s="82" t="s">
        <v>407</v>
      </c>
      <c r="C7" s="79"/>
      <c r="D7" s="237" t="s">
        <v>408</v>
      </c>
      <c r="F7" s="33"/>
    </row>
    <row r="8" spans="1:7" x14ac:dyDescent="0.75">
      <c r="A8" s="84" t="s">
        <v>7</v>
      </c>
      <c r="B8" s="84"/>
      <c r="C8" s="85"/>
      <c r="D8" s="240"/>
    </row>
    <row r="9" spans="1:7" s="24" customFormat="1" ht="36" x14ac:dyDescent="0.25">
      <c r="A9" s="86" t="s">
        <v>315</v>
      </c>
      <c r="B9" s="78" t="s">
        <v>96</v>
      </c>
      <c r="C9" s="79"/>
      <c r="D9" s="238" t="s">
        <v>408</v>
      </c>
      <c r="F9" s="31"/>
    </row>
    <row r="10" spans="1:7" s="2" customFormat="1" ht="36" x14ac:dyDescent="0.55000000000000004">
      <c r="A10" s="86" t="s">
        <v>316</v>
      </c>
      <c r="B10" s="78" t="s">
        <v>96</v>
      </c>
      <c r="C10" s="245" t="s">
        <v>478</v>
      </c>
      <c r="D10" s="238"/>
      <c r="F10" s="55"/>
      <c r="G10" s="56"/>
    </row>
    <row r="11" spans="1:7" s="2" customFormat="1" ht="28.8" x14ac:dyDescent="0.55000000000000004">
      <c r="A11" s="86" t="s">
        <v>317</v>
      </c>
      <c r="B11" s="78" t="s">
        <v>96</v>
      </c>
      <c r="C11" s="74"/>
      <c r="D11" s="238"/>
      <c r="F11" s="55"/>
      <c r="G11" s="56"/>
    </row>
    <row r="12" spans="1:7" s="2" customFormat="1" ht="36" x14ac:dyDescent="0.55000000000000004">
      <c r="A12" s="86" t="s">
        <v>443</v>
      </c>
      <c r="B12" s="78" t="s">
        <v>96</v>
      </c>
      <c r="C12" s="74"/>
      <c r="D12" s="238" t="s">
        <v>408</v>
      </c>
      <c r="F12" s="55"/>
      <c r="G12" s="56"/>
    </row>
    <row r="13" spans="1:7" s="2" customFormat="1" ht="28.8" x14ac:dyDescent="0.55000000000000004">
      <c r="A13" s="86" t="s">
        <v>318</v>
      </c>
      <c r="B13" s="78" t="s">
        <v>96</v>
      </c>
      <c r="C13" s="74"/>
      <c r="D13" s="238"/>
      <c r="F13" s="55"/>
      <c r="G13" s="56"/>
    </row>
    <row r="14" spans="1:7" s="2" customFormat="1" ht="72" x14ac:dyDescent="0.55000000000000004">
      <c r="A14" s="86" t="s">
        <v>444</v>
      </c>
      <c r="B14" s="78" t="s">
        <v>96</v>
      </c>
      <c r="C14" s="79"/>
      <c r="D14" s="238" t="s">
        <v>409</v>
      </c>
      <c r="F14" s="55"/>
      <c r="G14" s="56"/>
    </row>
    <row r="15" spans="1:7" s="2" customFormat="1" ht="90" x14ac:dyDescent="0.55000000000000004">
      <c r="A15" s="86" t="s">
        <v>319</v>
      </c>
      <c r="B15" s="78" t="s">
        <v>96</v>
      </c>
      <c r="C15" s="79"/>
      <c r="D15" s="238" t="s">
        <v>410</v>
      </c>
      <c r="F15" s="55"/>
      <c r="G15" s="56"/>
    </row>
    <row r="16" spans="1:7" ht="36" x14ac:dyDescent="0.75">
      <c r="A16" s="86" t="s">
        <v>320</v>
      </c>
      <c r="B16" s="78" t="s">
        <v>96</v>
      </c>
      <c r="C16" s="79"/>
      <c r="D16" s="238" t="s">
        <v>408</v>
      </c>
    </row>
    <row r="17" spans="1:7" ht="126" x14ac:dyDescent="0.75">
      <c r="A17" s="86" t="s">
        <v>321</v>
      </c>
      <c r="B17" s="78" t="s">
        <v>96</v>
      </c>
      <c r="C17" s="79" t="s">
        <v>533</v>
      </c>
      <c r="D17" s="238" t="s">
        <v>409</v>
      </c>
    </row>
    <row r="18" spans="1:7" ht="52.2" x14ac:dyDescent="0.75">
      <c r="A18" s="87" t="s">
        <v>238</v>
      </c>
      <c r="B18" s="88" t="str">
        <f>IF(COUNTIF(B9:B17, "no") &gt; 0, "No", IF(COUNTIF(B9:B17, "Yes") = ROWS(B9:B17),"Yes", "Complete Screening Questions"))</f>
        <v>Yes</v>
      </c>
      <c r="C18" s="79"/>
      <c r="D18" s="238"/>
      <c r="G18" s="32"/>
    </row>
    <row r="19" spans="1:7" ht="108" x14ac:dyDescent="0.75">
      <c r="A19" s="86" t="s">
        <v>445</v>
      </c>
      <c r="B19" s="89" t="s">
        <v>239</v>
      </c>
      <c r="C19" s="79"/>
      <c r="D19" s="238"/>
    </row>
    <row r="20" spans="1:7" ht="108" x14ac:dyDescent="0.75">
      <c r="A20" s="73" t="s">
        <v>558</v>
      </c>
      <c r="B20" s="90" t="s">
        <v>308</v>
      </c>
      <c r="C20" s="91"/>
      <c r="D20" s="241"/>
    </row>
    <row r="21" spans="1:7" x14ac:dyDescent="0.75">
      <c r="A21" s="77" t="s">
        <v>325</v>
      </c>
      <c r="B21" s="90" t="s">
        <v>143</v>
      </c>
      <c r="C21" s="79"/>
      <c r="D21" s="236"/>
    </row>
    <row r="22" spans="1:7" ht="54" x14ac:dyDescent="0.75">
      <c r="A22" s="77" t="s">
        <v>322</v>
      </c>
      <c r="B22" s="90" t="s">
        <v>143</v>
      </c>
      <c r="C22" s="79"/>
      <c r="D22" s="236"/>
    </row>
    <row r="23" spans="1:7" s="24" customFormat="1" ht="54" x14ac:dyDescent="0.25">
      <c r="A23" s="86" t="s">
        <v>323</v>
      </c>
      <c r="B23" s="78" t="s">
        <v>96</v>
      </c>
      <c r="C23" s="79"/>
      <c r="D23" s="238"/>
      <c r="F23" s="31"/>
    </row>
    <row r="24" spans="1:7" x14ac:dyDescent="0.75">
      <c r="A24" s="92" t="s">
        <v>446</v>
      </c>
      <c r="B24" s="93"/>
      <c r="C24" s="94"/>
      <c r="D24" s="242"/>
    </row>
    <row r="25" spans="1:7" s="24" customFormat="1" ht="36" x14ac:dyDescent="0.25">
      <c r="A25" s="86" t="s">
        <v>241</v>
      </c>
      <c r="B25" s="78" t="s">
        <v>96</v>
      </c>
      <c r="C25" s="79"/>
      <c r="D25" s="236" t="s">
        <v>411</v>
      </c>
      <c r="F25" s="31"/>
    </row>
    <row r="26" spans="1:7" ht="36" x14ac:dyDescent="0.75">
      <c r="A26" s="95" t="s">
        <v>242</v>
      </c>
      <c r="B26" s="78" t="s">
        <v>96</v>
      </c>
      <c r="C26" s="79"/>
      <c r="D26" s="236" t="s">
        <v>412</v>
      </c>
    </row>
    <row r="27" spans="1:7" ht="90" x14ac:dyDescent="0.75">
      <c r="A27" s="86" t="s">
        <v>447</v>
      </c>
      <c r="B27" s="78" t="s">
        <v>96</v>
      </c>
      <c r="C27" s="79"/>
      <c r="D27" s="236" t="s">
        <v>413</v>
      </c>
    </row>
    <row r="28" spans="1:7" ht="38.25" customHeight="1" x14ac:dyDescent="0.75">
      <c r="A28" s="87" t="s">
        <v>399</v>
      </c>
      <c r="B28" s="88" t="str">
        <f>IF(COUNTIF(B25:B27, "no") &gt; 0, "No", IF(COUNTIF(B25:B27, "Yes") = ROWS(B25:B27),"Yes", "Complete Screening Questions"))</f>
        <v>Yes</v>
      </c>
      <c r="C28" s="79"/>
      <c r="D28" s="236"/>
    </row>
    <row r="29" spans="1:7" ht="108" x14ac:dyDescent="0.75">
      <c r="A29" s="86" t="s">
        <v>448</v>
      </c>
      <c r="B29" s="89" t="s">
        <v>400</v>
      </c>
      <c r="C29" s="79" t="s">
        <v>517</v>
      </c>
      <c r="D29" s="236"/>
    </row>
    <row r="30" spans="1:7" x14ac:dyDescent="0.75">
      <c r="A30" s="276" t="s">
        <v>10</v>
      </c>
      <c r="B30" s="96"/>
      <c r="C30" s="96"/>
      <c r="D30" s="243"/>
    </row>
    <row r="31" spans="1:7" s="24" customFormat="1" x14ac:dyDescent="0.25">
      <c r="A31" s="97" t="s">
        <v>2</v>
      </c>
      <c r="B31" s="98" t="s">
        <v>3</v>
      </c>
      <c r="C31" s="99" t="s">
        <v>4</v>
      </c>
      <c r="D31" s="100" t="s">
        <v>5</v>
      </c>
      <c r="F31" s="31"/>
    </row>
    <row r="32" spans="1:7" s="24" customFormat="1" ht="54" x14ac:dyDescent="0.35">
      <c r="A32" s="73" t="s">
        <v>245</v>
      </c>
      <c r="B32" s="101" t="s">
        <v>110</v>
      </c>
      <c r="C32" s="102"/>
      <c r="D32" s="76"/>
      <c r="F32" s="31"/>
      <c r="G32" s="34"/>
    </row>
    <row r="33" spans="1:7" s="24" customFormat="1" ht="108" x14ac:dyDescent="0.25">
      <c r="A33" s="81" t="s">
        <v>449</v>
      </c>
      <c r="B33" s="103" t="s">
        <v>96</v>
      </c>
      <c r="C33" s="82" t="s">
        <v>518</v>
      </c>
      <c r="D33" s="83"/>
      <c r="F33" s="31"/>
    </row>
    <row r="34" spans="1:7" s="24" customFormat="1" ht="36" x14ac:dyDescent="0.25">
      <c r="A34" s="104" t="s">
        <v>450</v>
      </c>
      <c r="B34" s="105"/>
      <c r="C34" s="106"/>
      <c r="D34" s="107"/>
      <c r="F34" s="31"/>
    </row>
    <row r="35" spans="1:7" s="36" customFormat="1" ht="54" x14ac:dyDescent="0.75">
      <c r="A35" s="108" t="s">
        <v>247</v>
      </c>
      <c r="B35" s="109" t="s">
        <v>96</v>
      </c>
      <c r="C35" s="91" t="s">
        <v>534</v>
      </c>
      <c r="D35" s="110" t="s">
        <v>412</v>
      </c>
      <c r="F35" s="37"/>
      <c r="G35" s="24"/>
    </row>
    <row r="36" spans="1:7" s="24" customFormat="1" x14ac:dyDescent="0.25">
      <c r="A36" s="84" t="s">
        <v>11</v>
      </c>
      <c r="B36" s="111"/>
      <c r="C36" s="112"/>
      <c r="D36" s="113"/>
      <c r="F36" s="31"/>
    </row>
    <row r="37" spans="1:7" s="24" customFormat="1" ht="144" x14ac:dyDescent="0.35">
      <c r="A37" s="73" t="s">
        <v>326</v>
      </c>
      <c r="B37" s="114" t="s">
        <v>96</v>
      </c>
      <c r="C37" s="102" t="s">
        <v>479</v>
      </c>
      <c r="D37" s="76" t="s">
        <v>416</v>
      </c>
      <c r="F37" s="31"/>
      <c r="G37" s="34"/>
    </row>
    <row r="38" spans="1:7" s="24" customFormat="1" ht="108" x14ac:dyDescent="0.25">
      <c r="A38" s="86" t="s">
        <v>327</v>
      </c>
      <c r="B38" s="78" t="s">
        <v>96</v>
      </c>
      <c r="C38" s="79" t="s">
        <v>421</v>
      </c>
      <c r="D38" s="80" t="s">
        <v>537</v>
      </c>
      <c r="F38" s="31"/>
    </row>
    <row r="39" spans="1:7" s="24" customFormat="1" ht="108" x14ac:dyDescent="0.25">
      <c r="A39" s="86" t="s">
        <v>328</v>
      </c>
      <c r="B39" s="78" t="s">
        <v>96</v>
      </c>
      <c r="C39" s="79" t="s">
        <v>480</v>
      </c>
      <c r="D39" s="80" t="s">
        <v>415</v>
      </c>
      <c r="F39" s="31"/>
    </row>
    <row r="40" spans="1:7" ht="34.799999999999997" x14ac:dyDescent="0.75">
      <c r="A40" s="115" t="s">
        <v>12</v>
      </c>
      <c r="B40" s="116" t="str">
        <f>IF(COUNTIF(B37:B39, "No") &gt; 1,  "Does not satisfy", IF(AND(COUNTIF(B37:B39,"Yes") = 2, COUNTIF(B37:B39, "No")  = 1), "Partially satisfies", IF(COUNTIF(B37:B39, "Yes") = 3, "Completely satisfies",  "Complete Standard 1 Questions")))</f>
        <v>Completely satisfies</v>
      </c>
      <c r="C40" s="117"/>
      <c r="D40" s="223"/>
    </row>
    <row r="41" spans="1:7" s="24" customFormat="1" x14ac:dyDescent="0.25">
      <c r="A41" s="84" t="s">
        <v>13</v>
      </c>
      <c r="B41" s="111"/>
      <c r="C41" s="112"/>
      <c r="D41" s="113"/>
      <c r="F41" s="31"/>
    </row>
    <row r="42" spans="1:7" s="24" customFormat="1" ht="36" x14ac:dyDescent="0.25">
      <c r="A42" s="73" t="s">
        <v>246</v>
      </c>
      <c r="B42" s="114" t="s">
        <v>82</v>
      </c>
      <c r="C42" s="102"/>
      <c r="D42" s="76"/>
      <c r="E42" s="38"/>
      <c r="F42" s="31"/>
    </row>
    <row r="43" spans="1:7" s="24" customFormat="1" ht="36" x14ac:dyDescent="0.25">
      <c r="A43" s="73" t="s">
        <v>502</v>
      </c>
      <c r="B43" s="74" t="s">
        <v>559</v>
      </c>
      <c r="C43" s="79"/>
      <c r="D43" s="222"/>
      <c r="E43" s="38"/>
      <c r="F43" s="31"/>
    </row>
    <row r="44" spans="1:7" s="24" customFormat="1" ht="36" x14ac:dyDescent="0.25">
      <c r="A44" s="104" t="s">
        <v>451</v>
      </c>
      <c r="B44" s="118"/>
      <c r="C44" s="85"/>
      <c r="D44" s="224"/>
      <c r="E44" s="38"/>
      <c r="F44" s="31"/>
    </row>
    <row r="45" spans="1:7" s="36" customFormat="1" ht="72" x14ac:dyDescent="0.75">
      <c r="A45" s="86" t="s">
        <v>560</v>
      </c>
      <c r="B45" s="78" t="s">
        <v>96</v>
      </c>
      <c r="C45" s="79"/>
      <c r="D45" s="80"/>
      <c r="F45" s="37"/>
      <c r="G45" s="24"/>
    </row>
    <row r="46" spans="1:7" s="36" customFormat="1" ht="234" x14ac:dyDescent="0.75">
      <c r="A46" s="86" t="s">
        <v>329</v>
      </c>
      <c r="B46" s="78" t="s">
        <v>96</v>
      </c>
      <c r="C46" s="79" t="s">
        <v>519</v>
      </c>
      <c r="D46" s="80" t="s">
        <v>430</v>
      </c>
      <c r="F46" s="37"/>
      <c r="G46" s="24"/>
    </row>
    <row r="47" spans="1:7" s="24" customFormat="1" ht="72" x14ac:dyDescent="0.35">
      <c r="A47" s="86" t="s">
        <v>330</v>
      </c>
      <c r="B47" s="78" t="s">
        <v>67</v>
      </c>
      <c r="C47" s="79"/>
      <c r="D47" s="80"/>
      <c r="F47" s="31"/>
      <c r="G47" s="34"/>
    </row>
    <row r="48" spans="1:7" s="24" customFormat="1" ht="72" x14ac:dyDescent="0.25">
      <c r="A48" s="104" t="s">
        <v>452</v>
      </c>
      <c r="B48" s="105"/>
      <c r="C48" s="106"/>
      <c r="D48" s="107"/>
      <c r="F48" s="31"/>
    </row>
    <row r="49" spans="1:7" s="24" customFormat="1" ht="252" x14ac:dyDescent="0.25">
      <c r="A49" s="119" t="s">
        <v>453</v>
      </c>
      <c r="B49" s="78" t="s">
        <v>67</v>
      </c>
      <c r="C49" s="79" t="s">
        <v>481</v>
      </c>
      <c r="D49" s="221"/>
      <c r="F49" s="31"/>
    </row>
    <row r="50" spans="1:7" s="24" customFormat="1" ht="90" x14ac:dyDescent="0.35">
      <c r="A50" s="81" t="s">
        <v>331</v>
      </c>
      <c r="B50" s="78" t="s">
        <v>143</v>
      </c>
      <c r="C50" s="79"/>
      <c r="D50" s="80"/>
      <c r="F50" s="31"/>
      <c r="G50" s="34"/>
    </row>
    <row r="51" spans="1:7" ht="34.799999999999997" x14ac:dyDescent="0.75">
      <c r="A51" s="115" t="s">
        <v>454</v>
      </c>
      <c r="B51" s="116" t="str">
        <f>IF(AND(B45 = "Yes", B46= "Yes"), "Completely satisfies", IF(AND(B45="Yes", B51 = "Yes"), "Partially satisfies", IF(B50="Yes", "Partially satisfies", IF(COUNTIF(B46:B50, "No")&gt;2, "Does not satisfy", "Complete Standard 2 Questions"))))</f>
        <v>Completely satisfies</v>
      </c>
      <c r="C51" s="117"/>
      <c r="D51" s="223"/>
    </row>
    <row r="52" spans="1:7" s="24" customFormat="1" ht="34.799999999999997" x14ac:dyDescent="0.25">
      <c r="A52" s="120" t="s">
        <v>16</v>
      </c>
      <c r="B52" s="111"/>
      <c r="C52" s="112"/>
      <c r="D52" s="113"/>
      <c r="F52" s="31"/>
    </row>
    <row r="53" spans="1:7" s="24" customFormat="1" ht="90" x14ac:dyDescent="0.25">
      <c r="A53" s="86" t="s">
        <v>332</v>
      </c>
      <c r="B53" s="78" t="s">
        <v>96</v>
      </c>
      <c r="C53" s="79" t="s">
        <v>535</v>
      </c>
      <c r="D53" s="80" t="s">
        <v>422</v>
      </c>
      <c r="F53" s="31"/>
    </row>
    <row r="54" spans="1:7" s="24" customFormat="1" ht="198" x14ac:dyDescent="0.25">
      <c r="A54" s="86" t="s">
        <v>455</v>
      </c>
      <c r="B54" s="78" t="s">
        <v>67</v>
      </c>
      <c r="C54" s="79"/>
      <c r="D54" s="80"/>
      <c r="F54" s="31"/>
    </row>
    <row r="55" spans="1:7" ht="52.2" x14ac:dyDescent="0.75">
      <c r="A55" s="87" t="s">
        <v>17</v>
      </c>
      <c r="B55" s="121" t="str">
        <f>IF(COUNTIF(B53:B54, "Yes")=2, "Completely satisfies", IF(AND(COUNTIF(B53:B54, "Yes")=1,COUNTIF(B53:B54, "No")=1), "Partially satisfies",IF(COUNTIF(B53:B54, "No")=2, "Does not satisify", "Complete Standard 3 Questions")))</f>
        <v>Partially satisfies</v>
      </c>
      <c r="C55" s="122"/>
      <c r="D55" s="225"/>
    </row>
    <row r="56" spans="1:7" s="24" customFormat="1" x14ac:dyDescent="0.25">
      <c r="A56" s="123" t="s">
        <v>18</v>
      </c>
      <c r="B56" s="124"/>
      <c r="C56" s="125"/>
      <c r="D56" s="126"/>
      <c r="F56" s="31"/>
    </row>
    <row r="57" spans="1:7" s="24" customFormat="1" ht="54" x14ac:dyDescent="0.35">
      <c r="A57" s="86" t="s">
        <v>333</v>
      </c>
      <c r="B57" s="78" t="s">
        <v>96</v>
      </c>
      <c r="C57" s="79"/>
      <c r="D57" s="80" t="s">
        <v>431</v>
      </c>
      <c r="F57" s="31"/>
      <c r="G57" s="34"/>
    </row>
    <row r="58" spans="1:7" s="24" customFormat="1" ht="126" x14ac:dyDescent="0.25">
      <c r="A58" s="86" t="s">
        <v>334</v>
      </c>
      <c r="B58" s="78" t="s">
        <v>96</v>
      </c>
      <c r="C58" s="79" t="s">
        <v>539</v>
      </c>
      <c r="D58" s="80" t="s">
        <v>423</v>
      </c>
      <c r="F58" s="31"/>
    </row>
    <row r="59" spans="1:7" s="24" customFormat="1" ht="90" x14ac:dyDescent="0.25">
      <c r="A59" s="86" t="s">
        <v>456</v>
      </c>
      <c r="B59" s="78" t="s">
        <v>67</v>
      </c>
      <c r="C59" s="79"/>
      <c r="D59" s="80"/>
      <c r="F59" s="31"/>
    </row>
    <row r="60" spans="1:7" s="24" customFormat="1" ht="90" x14ac:dyDescent="0.25">
      <c r="A60" s="86" t="s">
        <v>335</v>
      </c>
      <c r="B60" s="78" t="s">
        <v>96</v>
      </c>
      <c r="C60" s="79" t="s">
        <v>520</v>
      </c>
      <c r="D60" s="80" t="s">
        <v>432</v>
      </c>
      <c r="F60" s="31"/>
    </row>
    <row r="61" spans="1:7" s="24" customFormat="1" ht="108" x14ac:dyDescent="0.25">
      <c r="A61" s="86" t="s">
        <v>457</v>
      </c>
      <c r="B61" s="78" t="s">
        <v>96</v>
      </c>
      <c r="C61" s="79" t="s">
        <v>425</v>
      </c>
      <c r="D61" s="80" t="s">
        <v>422</v>
      </c>
      <c r="F61" s="31"/>
    </row>
    <row r="62" spans="1:7" s="24" customFormat="1" ht="54" x14ac:dyDescent="0.25">
      <c r="A62" s="86" t="s">
        <v>336</v>
      </c>
      <c r="B62" s="78" t="s">
        <v>96</v>
      </c>
      <c r="C62" s="79"/>
      <c r="D62" s="80" t="s">
        <v>416</v>
      </c>
      <c r="F62" s="31"/>
    </row>
    <row r="63" spans="1:7" ht="34.799999999999997" x14ac:dyDescent="0.75">
      <c r="A63" s="115" t="s">
        <v>19</v>
      </c>
      <c r="B63" s="116" t="str">
        <f>IF(AND(COUNTIF(B57:B58,"YES")=2,COUNTIF(B60:B62,"Yes")=3), "Completely satisfies", IF(AND(B57="YES", COUNTIF(B58:B63,"Yes")&gt;0,B61="Yes"), "Partially satisfies", IF(OR(B57 = "No", COUNTIF(B58:B63,"No")=2,B61="No"), "Does not satisfy", "Complete Standard 4 Questions")))</f>
        <v>Completely satisfies</v>
      </c>
      <c r="C63" s="117"/>
      <c r="D63" s="223"/>
    </row>
    <row r="64" spans="1:7" s="24" customFormat="1" x14ac:dyDescent="0.25">
      <c r="A64" s="84" t="s">
        <v>458</v>
      </c>
      <c r="B64" s="111"/>
      <c r="C64" s="112"/>
      <c r="D64" s="113"/>
      <c r="F64" s="31"/>
    </row>
    <row r="65" spans="1:7" s="24" customFormat="1" ht="54" x14ac:dyDescent="0.35">
      <c r="A65" s="73" t="s">
        <v>337</v>
      </c>
      <c r="B65" s="114" t="s">
        <v>96</v>
      </c>
      <c r="C65" s="102"/>
      <c r="D65" s="76" t="s">
        <v>433</v>
      </c>
      <c r="F65" s="31"/>
      <c r="G65" s="34"/>
    </row>
    <row r="66" spans="1:7" s="24" customFormat="1" ht="36" x14ac:dyDescent="0.25">
      <c r="A66" s="86" t="s">
        <v>338</v>
      </c>
      <c r="B66" s="78" t="s">
        <v>96</v>
      </c>
      <c r="C66" s="79"/>
      <c r="D66" s="76" t="s">
        <v>433</v>
      </c>
      <c r="F66" s="31"/>
    </row>
    <row r="67" spans="1:7" s="24" customFormat="1" ht="54" x14ac:dyDescent="0.25">
      <c r="A67" s="86" t="s">
        <v>339</v>
      </c>
      <c r="B67" s="78" t="s">
        <v>96</v>
      </c>
      <c r="C67" s="79"/>
      <c r="D67" s="76" t="s">
        <v>433</v>
      </c>
      <c r="F67" s="31"/>
    </row>
    <row r="68" spans="1:7" s="24" customFormat="1" ht="54" x14ac:dyDescent="0.25">
      <c r="A68" s="86" t="s">
        <v>340</v>
      </c>
      <c r="B68" s="78" t="s">
        <v>96</v>
      </c>
      <c r="C68" s="79"/>
      <c r="D68" s="76" t="s">
        <v>433</v>
      </c>
      <c r="F68" s="31"/>
    </row>
    <row r="69" spans="1:7" s="24" customFormat="1" ht="54" x14ac:dyDescent="0.25">
      <c r="A69" s="86" t="s">
        <v>341</v>
      </c>
      <c r="B69" s="78" t="s">
        <v>96</v>
      </c>
      <c r="C69" s="79" t="s">
        <v>434</v>
      </c>
      <c r="D69" s="80" t="s">
        <v>538</v>
      </c>
      <c r="F69" s="31"/>
    </row>
    <row r="70" spans="1:7" s="24" customFormat="1" ht="72" x14ac:dyDescent="0.25">
      <c r="A70" s="86" t="s">
        <v>342</v>
      </c>
      <c r="B70" s="78" t="s">
        <v>96</v>
      </c>
      <c r="C70" s="79" t="s">
        <v>540</v>
      </c>
      <c r="D70" s="80" t="s">
        <v>435</v>
      </c>
      <c r="F70" s="31"/>
    </row>
    <row r="71" spans="1:7" s="24" customFormat="1" ht="180" x14ac:dyDescent="0.25">
      <c r="A71" s="86" t="s">
        <v>459</v>
      </c>
      <c r="B71" s="78" t="s">
        <v>67</v>
      </c>
      <c r="C71" s="79"/>
      <c r="D71" s="80"/>
      <c r="F71" s="31"/>
    </row>
    <row r="72" spans="1:7" s="24" customFormat="1" ht="144" x14ac:dyDescent="0.25">
      <c r="A72" s="86" t="s">
        <v>460</v>
      </c>
      <c r="B72" s="78" t="s">
        <v>96</v>
      </c>
      <c r="C72" s="79" t="s">
        <v>541</v>
      </c>
      <c r="D72" s="80" t="s">
        <v>416</v>
      </c>
      <c r="F72" s="31"/>
    </row>
    <row r="73" spans="1:7" ht="48" customHeight="1" x14ac:dyDescent="0.75">
      <c r="A73" s="87" t="s">
        <v>461</v>
      </c>
      <c r="B73" s="121" t="str">
        <f>IF(OR(COUNTIF(B65:B72, "Waived")&gt;0,COUNTIF(B65:B71, "Yes")=7), "Completely satisfies", IF(AND(COUNTIF(B65:B70,"Yes")=6, B72="Yes"), "Partially satisfies",IF(COUNTIF(B65:B70, "No")&gt;0,"Does not satisfy","Complete Standard 5 Questions")))</f>
        <v>Partially satisfies</v>
      </c>
      <c r="C73" s="122"/>
      <c r="D73" s="225"/>
    </row>
    <row r="74" spans="1:7" s="24" customFormat="1" ht="34.799999999999997" x14ac:dyDescent="0.25">
      <c r="A74" s="127" t="s">
        <v>22</v>
      </c>
      <c r="B74" s="78" t="s">
        <v>96</v>
      </c>
      <c r="C74" s="79"/>
      <c r="D74" s="80"/>
      <c r="F74" s="31"/>
    </row>
    <row r="75" spans="1:7" s="24" customFormat="1" ht="66.75" customHeight="1" x14ac:dyDescent="0.25">
      <c r="A75" s="87" t="s">
        <v>324</v>
      </c>
      <c r="B75" s="121" t="str" cm="1">
        <f t="array" aca="1" ref="B75" ca="1">IF(AND(SUM(COUNTIF(INDIRECT({"B40","B51","B55","B63","B73"}),"Completely satisfies"))=5, B33="Yes", B35="Yes", B74="Yes"), "Meets WWC Standards Without Reservations", IF(AND(SUM(COUNTIF(INDIRECT({"B40","B51","B55","B63","B73"}),"Completely satisfies"))+SUM(COUNTIF(INDIRECT({"B40","B51","B55","B63","B73"}),"Partially satisfies"))=5,B33="Yes", B35="Yes", B74="Yes" ), "Meets WWC Standards With Reservations", IF(OR(SUM(COUNTIF(INDIRECT({"B40","B51","B55","B63","B73"}),"Does not satisfy"))&gt;0,B33="No", B35="No"), "Does Not Meet WWC Standards", IF(B74="No", "Resolve other analytic issues in row 70 to finalize rating", "Complete rows 28 through 70 to finalize rating"))))</f>
        <v>Meets WWC Standards With Reservations</v>
      </c>
      <c r="C75" s="128"/>
      <c r="D75" s="226"/>
      <c r="F75" s="31"/>
    </row>
    <row r="76" spans="1:7" ht="162" x14ac:dyDescent="0.75">
      <c r="A76" s="86" t="s">
        <v>529</v>
      </c>
      <c r="B76" s="74" t="s">
        <v>401</v>
      </c>
      <c r="C76" s="79" t="s">
        <v>521</v>
      </c>
      <c r="D76" s="222"/>
    </row>
    <row r="77" spans="1:7" ht="108" x14ac:dyDescent="0.75">
      <c r="A77" s="95" t="s">
        <v>462</v>
      </c>
      <c r="B77" s="74" t="s">
        <v>516</v>
      </c>
      <c r="C77" s="79" t="s">
        <v>482</v>
      </c>
      <c r="D77" s="222"/>
      <c r="G77" s="24"/>
    </row>
    <row r="78" spans="1:7" ht="198" x14ac:dyDescent="0.75">
      <c r="A78" s="129" t="s">
        <v>530</v>
      </c>
      <c r="B78" s="130" t="s">
        <v>516</v>
      </c>
      <c r="C78" s="82" t="s">
        <v>536</v>
      </c>
      <c r="D78" s="227"/>
      <c r="G78" s="24"/>
    </row>
    <row r="79" spans="1:7" s="24" customFormat="1" x14ac:dyDescent="0.25">
      <c r="A79" s="276" t="s">
        <v>463</v>
      </c>
      <c r="B79" s="250"/>
      <c r="C79" s="251"/>
      <c r="D79" s="252"/>
      <c r="F79" s="31"/>
    </row>
    <row r="80" spans="1:7" s="24" customFormat="1" x14ac:dyDescent="0.25">
      <c r="A80" s="67" t="s">
        <v>2</v>
      </c>
      <c r="B80" s="68" t="s">
        <v>3</v>
      </c>
      <c r="C80" s="69" t="s">
        <v>4</v>
      </c>
      <c r="D80" s="70" t="s">
        <v>5</v>
      </c>
      <c r="F80" s="31"/>
    </row>
    <row r="81" spans="1:7" s="24" customFormat="1" ht="72" x14ac:dyDescent="0.25">
      <c r="A81" s="104" t="s">
        <v>464</v>
      </c>
      <c r="B81" s="105"/>
      <c r="C81" s="106"/>
      <c r="D81" s="107"/>
      <c r="F81" s="31"/>
    </row>
    <row r="82" spans="1:7" s="24" customFormat="1" ht="36" x14ac:dyDescent="0.75">
      <c r="A82" s="131" t="s">
        <v>25</v>
      </c>
      <c r="B82" s="114" t="s">
        <v>67</v>
      </c>
      <c r="C82" s="102"/>
      <c r="D82" s="76"/>
      <c r="F82" s="39"/>
    </row>
    <row r="83" spans="1:7" s="24" customFormat="1" ht="36" x14ac:dyDescent="0.25">
      <c r="A83" s="129" t="s">
        <v>382</v>
      </c>
      <c r="B83" s="103" t="s">
        <v>67</v>
      </c>
      <c r="C83" s="82"/>
      <c r="D83" s="83"/>
      <c r="F83" s="31"/>
    </row>
    <row r="84" spans="1:7" s="2" customFormat="1" ht="87" x14ac:dyDescent="0.45">
      <c r="A84" s="132" t="s">
        <v>465</v>
      </c>
      <c r="B84" s="163"/>
      <c r="C84" s="163"/>
      <c r="D84" s="228"/>
      <c r="F84" s="55"/>
      <c r="G84" s="57"/>
    </row>
    <row r="85" spans="1:7" s="58" customFormat="1" ht="18" x14ac:dyDescent="0.35">
      <c r="A85" s="73" t="s">
        <v>26</v>
      </c>
      <c r="B85" s="133">
        <v>1383</v>
      </c>
      <c r="C85" s="79"/>
      <c r="D85" s="229"/>
      <c r="F85" s="55"/>
    </row>
    <row r="86" spans="1:7" s="58" customFormat="1" ht="36.6" thickBot="1" x14ac:dyDescent="0.4">
      <c r="A86" s="81" t="s">
        <v>466</v>
      </c>
      <c r="B86" s="130" t="s">
        <v>343</v>
      </c>
      <c r="C86" s="82" t="s">
        <v>439</v>
      </c>
      <c r="D86" s="230"/>
      <c r="F86" s="55"/>
    </row>
    <row r="87" spans="1:7" s="58" customFormat="1" ht="54.6" thickTop="1" x14ac:dyDescent="0.35">
      <c r="A87" s="159" t="s">
        <v>503</v>
      </c>
      <c r="B87" s="161" t="s">
        <v>96</v>
      </c>
      <c r="C87" s="134" t="s">
        <v>554</v>
      </c>
      <c r="D87" s="160" t="s">
        <v>436</v>
      </c>
      <c r="F87" s="55"/>
    </row>
    <row r="88" spans="1:7" s="58" customFormat="1" ht="18" x14ac:dyDescent="0.35">
      <c r="A88" s="73" t="s">
        <v>353</v>
      </c>
      <c r="B88" s="158">
        <f>(0.06*795+0.04*648)/1443</f>
        <v>5.101871101871102E-2</v>
      </c>
      <c r="C88" s="102"/>
      <c r="D88" s="231"/>
      <c r="F88" s="55"/>
    </row>
    <row r="89" spans="1:7" s="58" customFormat="1" ht="18" x14ac:dyDescent="0.35">
      <c r="A89" s="86" t="s">
        <v>248</v>
      </c>
      <c r="B89" s="158">
        <f>(0.09*795+0.08*648)/1443</f>
        <v>8.5509355509355511E-2</v>
      </c>
      <c r="C89" s="79"/>
      <c r="D89" s="229"/>
      <c r="F89" s="55"/>
    </row>
    <row r="90" spans="1:7" s="58" customFormat="1" ht="36" x14ac:dyDescent="0.35">
      <c r="A90" s="86" t="s">
        <v>249</v>
      </c>
      <c r="B90" s="158">
        <f>(0.02*795+0.01*648)/1443</f>
        <v>1.5509355509355512E-2</v>
      </c>
      <c r="C90" s="79"/>
      <c r="D90" s="229"/>
      <c r="F90" s="55"/>
    </row>
    <row r="91" spans="1:7" s="58" customFormat="1" ht="36" x14ac:dyDescent="0.35">
      <c r="A91" s="86" t="s">
        <v>250</v>
      </c>
      <c r="B91" s="158">
        <v>0.01</v>
      </c>
      <c r="C91" s="79"/>
      <c r="D91" s="229"/>
      <c r="F91" s="246"/>
    </row>
    <row r="92" spans="1:7" s="58" customFormat="1" ht="18" x14ac:dyDescent="0.35">
      <c r="A92" s="73" t="s">
        <v>251</v>
      </c>
      <c r="B92" s="158">
        <f>(0.48*795+0.46*648)/1443</f>
        <v>0.47101871101871107</v>
      </c>
      <c r="C92" s="79"/>
      <c r="D92" s="229"/>
      <c r="F92" s="246"/>
    </row>
    <row r="93" spans="1:7" s="58" customFormat="1" ht="36" x14ac:dyDescent="0.35">
      <c r="A93" s="86" t="s">
        <v>467</v>
      </c>
      <c r="B93" s="158">
        <f>(0.05*795+0.04*648)/1443</f>
        <v>4.550935550935551E-2</v>
      </c>
      <c r="C93" s="79"/>
      <c r="D93" s="229"/>
      <c r="F93" s="55"/>
    </row>
    <row r="94" spans="1:7" s="58" customFormat="1" ht="36" x14ac:dyDescent="0.35">
      <c r="A94" s="86" t="s">
        <v>252</v>
      </c>
      <c r="B94" s="135">
        <f>1-SUM(B88:B93)</f>
        <v>0.32143451143451141</v>
      </c>
      <c r="C94" s="79"/>
      <c r="D94" s="229"/>
      <c r="F94" s="55"/>
    </row>
    <row r="95" spans="1:7" s="58" customFormat="1" ht="122.4" thickBot="1" x14ac:dyDescent="0.4">
      <c r="A95" s="136" t="s">
        <v>553</v>
      </c>
      <c r="B95" s="137" t="str">
        <f>IF(B87 = "Yes/no","",IF(B87="No", "Not reported",IF(SUM(B88:B94)=1,"Yes","No")))</f>
        <v>Yes</v>
      </c>
      <c r="C95" s="138"/>
      <c r="D95" s="232"/>
      <c r="F95" s="55"/>
    </row>
    <row r="96" spans="1:7" s="58" customFormat="1" ht="54.6" thickTop="1" x14ac:dyDescent="0.35">
      <c r="A96" s="159" t="s">
        <v>504</v>
      </c>
      <c r="B96" s="161" t="s">
        <v>96</v>
      </c>
      <c r="C96" s="134" t="s">
        <v>555</v>
      </c>
      <c r="D96" s="160" t="s">
        <v>436</v>
      </c>
      <c r="F96" s="55"/>
    </row>
    <row r="97" spans="1:6" s="58" customFormat="1" ht="36" x14ac:dyDescent="0.35">
      <c r="A97" s="73" t="s">
        <v>357</v>
      </c>
      <c r="B97" s="158">
        <f>(0.29*795+0.36*648)/1443</f>
        <v>0.32143451143451141</v>
      </c>
      <c r="C97" s="102"/>
      <c r="D97" s="231"/>
      <c r="F97" s="55"/>
    </row>
    <row r="98" spans="1:6" s="58" customFormat="1" ht="36" x14ac:dyDescent="0.35">
      <c r="A98" s="86" t="s">
        <v>253</v>
      </c>
      <c r="B98" s="135">
        <f>1-B97</f>
        <v>0.67856548856548859</v>
      </c>
      <c r="C98" s="79"/>
      <c r="D98" s="229"/>
      <c r="F98" s="55"/>
    </row>
    <row r="99" spans="1:6" s="58" customFormat="1" ht="36" x14ac:dyDescent="0.35">
      <c r="A99" s="81" t="s">
        <v>254</v>
      </c>
      <c r="B99" s="135"/>
      <c r="C99" s="79"/>
      <c r="D99" s="229"/>
      <c r="F99" s="55"/>
    </row>
    <row r="100" spans="1:6" s="59" customFormat="1" ht="139.80000000000001" thickBot="1" x14ac:dyDescent="0.4">
      <c r="A100" s="136" t="s">
        <v>552</v>
      </c>
      <c r="B100" s="137" t="str">
        <f>IF(B96="Yes/no","",IF(B96="no", "Not reported",IF(SUM(B97:B99)=1,"Yes","No")))</f>
        <v>Yes</v>
      </c>
      <c r="C100" s="138"/>
      <c r="D100" s="232"/>
      <c r="F100" s="60"/>
    </row>
    <row r="101" spans="1:6" s="58" customFormat="1" ht="54.6" thickTop="1" x14ac:dyDescent="0.35">
      <c r="A101" s="164" t="s">
        <v>505</v>
      </c>
      <c r="B101" s="161" t="s">
        <v>96</v>
      </c>
      <c r="C101" s="134" t="s">
        <v>555</v>
      </c>
      <c r="D101" s="160" t="s">
        <v>436</v>
      </c>
      <c r="F101" s="55"/>
    </row>
    <row r="102" spans="1:6" s="58" customFormat="1" ht="54" x14ac:dyDescent="0.35">
      <c r="A102" s="73" t="s">
        <v>468</v>
      </c>
      <c r="B102" s="158">
        <v>0.57999999999999996</v>
      </c>
      <c r="C102" s="102"/>
      <c r="D102" s="231"/>
      <c r="F102" s="55"/>
    </row>
    <row r="103" spans="1:6" s="61" customFormat="1" ht="18" x14ac:dyDescent="0.35">
      <c r="A103" s="86" t="s">
        <v>255</v>
      </c>
      <c r="B103" s="135">
        <v>0.42</v>
      </c>
      <c r="C103" s="79"/>
      <c r="D103" s="229"/>
      <c r="F103" s="55"/>
    </row>
    <row r="104" spans="1:6" s="61" customFormat="1" ht="36" x14ac:dyDescent="0.35">
      <c r="A104" s="81" t="s">
        <v>256</v>
      </c>
      <c r="B104" s="135"/>
      <c r="C104" s="79"/>
      <c r="D104" s="229"/>
      <c r="F104" s="55"/>
    </row>
    <row r="105" spans="1:6" s="61" customFormat="1" ht="139.80000000000001" thickBot="1" x14ac:dyDescent="0.4">
      <c r="A105" s="136" t="s">
        <v>551</v>
      </c>
      <c r="B105" s="137" t="str">
        <f>IF(B101="Yes/no","",IF(B101="no", "Not reported",IF(SUM(B102:B104)=1,"Yes","No")))</f>
        <v>Yes</v>
      </c>
      <c r="C105" s="138"/>
      <c r="D105" s="232"/>
      <c r="F105" s="55"/>
    </row>
    <row r="106" spans="1:6" s="58" customFormat="1" ht="72.599999999999994" thickTop="1" x14ac:dyDescent="0.35">
      <c r="A106" s="159" t="s">
        <v>506</v>
      </c>
      <c r="B106" s="162" t="s">
        <v>96</v>
      </c>
      <c r="C106" s="134" t="s">
        <v>555</v>
      </c>
      <c r="D106" s="160" t="s">
        <v>436</v>
      </c>
      <c r="F106" s="55"/>
    </row>
    <row r="107" spans="1:6" s="58" customFormat="1" ht="36" x14ac:dyDescent="0.35">
      <c r="A107" s="73" t="s">
        <v>356</v>
      </c>
      <c r="B107" s="158">
        <f>(0.25*795+0.27*648)/1443</f>
        <v>0.25898128898128903</v>
      </c>
      <c r="C107" s="102"/>
      <c r="D107" s="231"/>
      <c r="F107" s="55"/>
    </row>
    <row r="108" spans="1:6" s="58" customFormat="1" ht="36" x14ac:dyDescent="0.35">
      <c r="A108" s="86" t="s">
        <v>507</v>
      </c>
      <c r="B108" s="135">
        <f>1-B107</f>
        <v>0.74101871101871097</v>
      </c>
      <c r="C108" s="79"/>
      <c r="D108" s="229"/>
      <c r="F108" s="55"/>
    </row>
    <row r="109" spans="1:6" s="58" customFormat="1" ht="36" x14ac:dyDescent="0.35">
      <c r="A109" s="81" t="s">
        <v>508</v>
      </c>
      <c r="B109" s="135"/>
      <c r="C109" s="79"/>
      <c r="D109" s="229"/>
      <c r="F109" s="55"/>
    </row>
    <row r="110" spans="1:6" s="58" customFormat="1" ht="139.80000000000001" thickBot="1" x14ac:dyDescent="0.4">
      <c r="A110" s="136" t="s">
        <v>550</v>
      </c>
      <c r="B110" s="137" t="str">
        <f>IF(B106="Yes/no","",IF(B106="no", "Not reported",IF(SUM(B107:B109)=1,"Yes","No")))</f>
        <v>Yes</v>
      </c>
      <c r="C110" s="141"/>
      <c r="D110" s="232"/>
      <c r="F110" s="55"/>
    </row>
    <row r="111" spans="1:6" s="58" customFormat="1" ht="72.599999999999994" thickTop="1" x14ac:dyDescent="0.35">
      <c r="A111" s="159" t="s">
        <v>509</v>
      </c>
      <c r="B111" s="162" t="s">
        <v>96</v>
      </c>
      <c r="C111" s="134" t="s">
        <v>556</v>
      </c>
      <c r="D111" s="160" t="s">
        <v>436</v>
      </c>
      <c r="F111" s="55"/>
    </row>
    <row r="112" spans="1:6" s="58" customFormat="1" ht="36" x14ac:dyDescent="0.35">
      <c r="A112" s="73" t="s">
        <v>355</v>
      </c>
      <c r="B112" s="158">
        <f>(0.25*795+0.27*648)/1443</f>
        <v>0.25898128898128903</v>
      </c>
      <c r="C112" s="102"/>
      <c r="D112" s="231"/>
      <c r="F112" s="55"/>
    </row>
    <row r="113" spans="1:6" s="58" customFormat="1" ht="36" x14ac:dyDescent="0.35">
      <c r="A113" s="86" t="s">
        <v>351</v>
      </c>
      <c r="B113" s="135">
        <f>1-B112</f>
        <v>0.74101871101871097</v>
      </c>
      <c r="C113" s="79"/>
      <c r="D113" s="229"/>
      <c r="F113" s="55"/>
    </row>
    <row r="114" spans="1:6" s="58" customFormat="1" ht="36" x14ac:dyDescent="0.35">
      <c r="A114" s="81" t="s">
        <v>352</v>
      </c>
      <c r="B114" s="135"/>
      <c r="C114" s="79"/>
      <c r="D114" s="229"/>
      <c r="F114" s="55"/>
    </row>
    <row r="115" spans="1:6" s="58" customFormat="1" ht="139.80000000000001" thickBot="1" x14ac:dyDescent="0.4">
      <c r="A115" s="136" t="s">
        <v>549</v>
      </c>
      <c r="B115" s="137" t="str">
        <f>IF(B111="Yes/no","",IF(B111="no", "Not reported",IF(SUM(B112:B114)=1,"Yes","No")))</f>
        <v>Yes</v>
      </c>
      <c r="C115" s="138"/>
      <c r="D115" s="232"/>
      <c r="F115" s="55"/>
    </row>
    <row r="116" spans="1:6" s="58" customFormat="1" ht="54.6" thickTop="1" x14ac:dyDescent="0.35">
      <c r="A116" s="159" t="s">
        <v>510</v>
      </c>
      <c r="B116" s="162" t="s">
        <v>67</v>
      </c>
      <c r="C116" s="134"/>
      <c r="D116" s="160"/>
      <c r="F116" s="55"/>
    </row>
    <row r="117" spans="1:6" s="58" customFormat="1" ht="18" x14ac:dyDescent="0.35">
      <c r="A117" s="73" t="s">
        <v>354</v>
      </c>
      <c r="B117" s="158"/>
      <c r="C117" s="102"/>
      <c r="D117" s="247"/>
      <c r="F117" s="55"/>
    </row>
    <row r="118" spans="1:6" s="58" customFormat="1" ht="18" x14ac:dyDescent="0.35">
      <c r="A118" s="86" t="s">
        <v>257</v>
      </c>
      <c r="B118" s="135"/>
      <c r="C118" s="79"/>
      <c r="D118" s="248"/>
      <c r="F118" s="55"/>
    </row>
    <row r="119" spans="1:6" s="58" customFormat="1" ht="36" x14ac:dyDescent="0.35">
      <c r="A119" s="81" t="s">
        <v>258</v>
      </c>
      <c r="B119" s="135"/>
      <c r="C119" s="79"/>
      <c r="D119" s="248"/>
      <c r="F119" s="55"/>
    </row>
    <row r="120" spans="1:6" s="58" customFormat="1" ht="139.80000000000001" thickBot="1" x14ac:dyDescent="0.4">
      <c r="A120" s="136" t="s">
        <v>548</v>
      </c>
      <c r="B120" s="137" t="str">
        <f>IF(B116="Yes/no","",IF(B116="no", "Not reported",IF(SUM(B117:B119)=1,"Yes","No")))</f>
        <v>Not reported</v>
      </c>
      <c r="C120" s="138"/>
      <c r="D120" s="249"/>
      <c r="F120" s="55"/>
    </row>
    <row r="121" spans="1:6" s="58" customFormat="1" ht="54.6" thickTop="1" x14ac:dyDescent="0.35">
      <c r="A121" s="164" t="s">
        <v>511</v>
      </c>
      <c r="B121" s="161" t="s">
        <v>67</v>
      </c>
      <c r="C121" s="165"/>
      <c r="D121" s="160"/>
      <c r="F121" s="55"/>
    </row>
    <row r="122" spans="1:6" s="58" customFormat="1" ht="36" x14ac:dyDescent="0.35">
      <c r="A122" s="73" t="s">
        <v>402</v>
      </c>
      <c r="B122" s="158"/>
      <c r="C122" s="102"/>
      <c r="D122" s="231"/>
      <c r="F122" s="55"/>
    </row>
    <row r="123" spans="1:6" s="58" customFormat="1" ht="18" x14ac:dyDescent="0.35">
      <c r="A123" s="86" t="s">
        <v>259</v>
      </c>
      <c r="B123" s="135"/>
      <c r="C123" s="79"/>
      <c r="D123" s="229"/>
      <c r="F123" s="55"/>
    </row>
    <row r="124" spans="1:6" s="58" customFormat="1" ht="36" x14ac:dyDescent="0.35">
      <c r="A124" s="86" t="s">
        <v>260</v>
      </c>
      <c r="B124" s="135"/>
      <c r="C124" s="79"/>
      <c r="D124" s="229"/>
      <c r="F124" s="55"/>
    </row>
    <row r="125" spans="1:6" s="58" customFormat="1" ht="36" x14ac:dyDescent="0.35">
      <c r="A125" s="86" t="s">
        <v>261</v>
      </c>
      <c r="B125" s="135"/>
      <c r="C125" s="79"/>
      <c r="D125" s="229"/>
      <c r="F125" s="55"/>
    </row>
    <row r="126" spans="1:6" s="58" customFormat="1" ht="36" x14ac:dyDescent="0.35">
      <c r="A126" s="86" t="s">
        <v>262</v>
      </c>
      <c r="B126" s="135"/>
      <c r="C126" s="79"/>
      <c r="D126" s="229"/>
      <c r="F126" s="55"/>
    </row>
    <row r="127" spans="1:6" s="58" customFormat="1" ht="36" x14ac:dyDescent="0.35">
      <c r="A127" s="86" t="s">
        <v>263</v>
      </c>
      <c r="B127" s="135"/>
      <c r="C127" s="79"/>
      <c r="D127" s="229"/>
      <c r="F127" s="55"/>
    </row>
    <row r="128" spans="1:6" s="58" customFormat="1" ht="36" x14ac:dyDescent="0.35">
      <c r="A128" s="86" t="s">
        <v>264</v>
      </c>
      <c r="B128" s="135"/>
      <c r="C128" s="79"/>
      <c r="D128" s="229"/>
      <c r="F128" s="55"/>
    </row>
    <row r="129" spans="1:6" s="58" customFormat="1" ht="36" x14ac:dyDescent="0.35">
      <c r="A129" s="86" t="s">
        <v>265</v>
      </c>
      <c r="B129" s="135"/>
      <c r="C129" s="79"/>
      <c r="D129" s="229"/>
      <c r="F129" s="55"/>
    </row>
    <row r="130" spans="1:6" s="58" customFormat="1" ht="36" x14ac:dyDescent="0.35">
      <c r="A130" s="86" t="s">
        <v>266</v>
      </c>
      <c r="B130" s="135"/>
      <c r="C130" s="79"/>
      <c r="D130" s="229"/>
      <c r="F130" s="55"/>
    </row>
    <row r="131" spans="1:6" s="58" customFormat="1" ht="36" x14ac:dyDescent="0.35">
      <c r="A131" s="86" t="s">
        <v>267</v>
      </c>
      <c r="B131" s="135"/>
      <c r="C131" s="79"/>
      <c r="D131" s="229"/>
      <c r="F131" s="55"/>
    </row>
    <row r="132" spans="1:6" s="58" customFormat="1" ht="36" x14ac:dyDescent="0.35">
      <c r="A132" s="86" t="s">
        <v>268</v>
      </c>
      <c r="B132" s="135"/>
      <c r="C132" s="79"/>
      <c r="D132" s="229"/>
      <c r="F132" s="55"/>
    </row>
    <row r="133" spans="1:6" s="58" customFormat="1" ht="36" x14ac:dyDescent="0.35">
      <c r="A133" s="86" t="s">
        <v>269</v>
      </c>
      <c r="B133" s="135"/>
      <c r="C133" s="79"/>
      <c r="D133" s="229"/>
      <c r="F133" s="55"/>
    </row>
    <row r="134" spans="1:6" s="58" customFormat="1" ht="36" x14ac:dyDescent="0.35">
      <c r="A134" s="86" t="s">
        <v>270</v>
      </c>
      <c r="B134" s="135"/>
      <c r="C134" s="79"/>
      <c r="D134" s="229"/>
      <c r="F134" s="55"/>
    </row>
    <row r="135" spans="1:6" s="58" customFormat="1" ht="18" x14ac:dyDescent="0.35">
      <c r="A135" s="86" t="s">
        <v>271</v>
      </c>
      <c r="B135" s="135"/>
      <c r="C135" s="79"/>
      <c r="D135" s="229"/>
      <c r="F135" s="55"/>
    </row>
    <row r="136" spans="1:6" s="58" customFormat="1" ht="36" x14ac:dyDescent="0.35">
      <c r="A136" s="86" t="s">
        <v>272</v>
      </c>
      <c r="B136" s="74"/>
      <c r="C136" s="79"/>
      <c r="D136" s="80"/>
      <c r="F136" s="55"/>
    </row>
    <row r="137" spans="1:6" s="58" customFormat="1" ht="139.80000000000001" thickBot="1" x14ac:dyDescent="0.4">
      <c r="A137" s="136" t="s">
        <v>547</v>
      </c>
      <c r="B137" s="137" t="str">
        <f>IF(B121 = "Yes/no","",IF(B121 = "no", "Not reported",IF(SUM(B122:B136)=1,"Yes","No")))</f>
        <v>Not reported</v>
      </c>
      <c r="C137" s="138"/>
      <c r="D137" s="232"/>
      <c r="F137" s="55"/>
    </row>
    <row r="138" spans="1:6" s="58" customFormat="1" ht="72.599999999999994" thickTop="1" x14ac:dyDescent="0.35">
      <c r="A138" s="159" t="s">
        <v>512</v>
      </c>
      <c r="B138" s="162" t="s">
        <v>96</v>
      </c>
      <c r="C138" s="134" t="s">
        <v>557</v>
      </c>
      <c r="D138" s="160" t="s">
        <v>436</v>
      </c>
      <c r="F138" s="55"/>
    </row>
    <row r="139" spans="1:6" s="58" customFormat="1" ht="36" x14ac:dyDescent="0.35">
      <c r="A139" s="73" t="s">
        <v>403</v>
      </c>
      <c r="B139" s="158">
        <f>(0.69*795+0.76*648)/1443</f>
        <v>0.72143451143451143</v>
      </c>
      <c r="C139" s="102"/>
      <c r="D139" s="231"/>
      <c r="F139" s="55"/>
    </row>
    <row r="140" spans="1:6" s="58" customFormat="1" ht="36" x14ac:dyDescent="0.35">
      <c r="A140" s="86" t="s">
        <v>273</v>
      </c>
      <c r="B140" s="135">
        <f>1-B139</f>
        <v>0.27856548856548857</v>
      </c>
      <c r="C140" s="79"/>
      <c r="D140" s="229"/>
      <c r="F140" s="55"/>
    </row>
    <row r="141" spans="1:6" s="58" customFormat="1" ht="36" x14ac:dyDescent="0.35">
      <c r="A141" s="86" t="s">
        <v>513</v>
      </c>
      <c r="B141" s="135"/>
      <c r="C141" s="79"/>
      <c r="D141" s="229"/>
      <c r="F141" s="55"/>
    </row>
    <row r="142" spans="1:6" s="58" customFormat="1" ht="139.80000000000001" thickBot="1" x14ac:dyDescent="0.4">
      <c r="A142" s="136" t="s">
        <v>546</v>
      </c>
      <c r="B142" s="137" t="str">
        <f>IF(B138="Yes/no","",IF(B138="no", "Not reported",IF(SUM(B139:B141)=1,"Yes","No")))</f>
        <v>Yes</v>
      </c>
      <c r="C142" s="138"/>
      <c r="D142" s="232"/>
      <c r="F142" s="55"/>
    </row>
    <row r="143" spans="1:6" s="58" customFormat="1" ht="54.6" thickTop="1" x14ac:dyDescent="0.35">
      <c r="A143" s="159" t="s">
        <v>514</v>
      </c>
      <c r="B143" s="162" t="s">
        <v>67</v>
      </c>
      <c r="C143" s="134" t="s">
        <v>429</v>
      </c>
      <c r="D143" s="160" t="s">
        <v>436</v>
      </c>
      <c r="F143" s="55"/>
    </row>
    <row r="144" spans="1:6" s="58" customFormat="1" ht="36" x14ac:dyDescent="0.35">
      <c r="A144" s="73" t="s">
        <v>404</v>
      </c>
      <c r="B144" s="158"/>
      <c r="C144" s="102"/>
      <c r="D144" s="231"/>
      <c r="F144" s="55"/>
    </row>
    <row r="145" spans="1:6" s="58" customFormat="1" ht="36" x14ac:dyDescent="0.35">
      <c r="A145" s="86" t="s">
        <v>274</v>
      </c>
      <c r="B145" s="135"/>
      <c r="C145" s="79"/>
      <c r="D145" s="229"/>
      <c r="F145" s="55"/>
    </row>
    <row r="146" spans="1:6" s="58" customFormat="1" ht="36" x14ac:dyDescent="0.35">
      <c r="A146" s="81" t="s">
        <v>515</v>
      </c>
      <c r="B146" s="135"/>
      <c r="C146" s="79"/>
      <c r="D146" s="229"/>
      <c r="F146" s="55"/>
    </row>
    <row r="147" spans="1:6" s="58" customFormat="1" ht="139.80000000000001" thickBot="1" x14ac:dyDescent="0.4">
      <c r="A147" s="136" t="s">
        <v>545</v>
      </c>
      <c r="B147" s="137" t="str">
        <f>IF(B143="Yes/no","",IF(B143="no", "Not reported",IF(SUM(B144:B146)=1,"Yes","No")))</f>
        <v>Not reported</v>
      </c>
      <c r="C147" s="138"/>
      <c r="D147" s="232"/>
      <c r="F147" s="55"/>
    </row>
    <row r="148" spans="1:6" ht="18" x14ac:dyDescent="0.35">
      <c r="A148" s="139" t="s">
        <v>469</v>
      </c>
      <c r="B148" s="142" t="s">
        <v>160</v>
      </c>
      <c r="C148" s="140"/>
      <c r="D148" s="143"/>
      <c r="F148" s="34"/>
    </row>
    <row r="149" spans="1:6" ht="36" x14ac:dyDescent="0.35">
      <c r="A149" s="86" t="s">
        <v>470</v>
      </c>
      <c r="B149" s="74" t="s">
        <v>349</v>
      </c>
      <c r="C149" s="79" t="s">
        <v>483</v>
      </c>
      <c r="D149" s="80" t="s">
        <v>438</v>
      </c>
      <c r="F149" s="34"/>
    </row>
    <row r="150" spans="1:6" ht="36" x14ac:dyDescent="0.35">
      <c r="A150" s="86" t="s">
        <v>471</v>
      </c>
      <c r="B150" s="74" t="s">
        <v>170</v>
      </c>
      <c r="C150" s="79"/>
      <c r="D150" s="80" t="s">
        <v>437</v>
      </c>
      <c r="F150" s="34"/>
    </row>
    <row r="151" spans="1:6" ht="36" x14ac:dyDescent="0.35">
      <c r="A151" s="86" t="s">
        <v>472</v>
      </c>
      <c r="B151" s="74" t="s">
        <v>211</v>
      </c>
      <c r="C151" s="79"/>
      <c r="D151" s="80" t="s">
        <v>408</v>
      </c>
      <c r="F151" s="34"/>
    </row>
    <row r="152" spans="1:6" ht="36" x14ac:dyDescent="0.35">
      <c r="A152" s="86" t="s">
        <v>473</v>
      </c>
      <c r="B152" s="74" t="s">
        <v>140</v>
      </c>
      <c r="C152" s="79"/>
      <c r="D152" s="80" t="s">
        <v>544</v>
      </c>
      <c r="F152" s="34"/>
    </row>
    <row r="153" spans="1:6" ht="36" x14ac:dyDescent="0.35">
      <c r="A153" s="86" t="s">
        <v>474</v>
      </c>
      <c r="B153" s="74" t="s">
        <v>151</v>
      </c>
      <c r="C153" s="79"/>
      <c r="D153" s="80" t="s">
        <v>544</v>
      </c>
      <c r="F153" s="34"/>
    </row>
    <row r="154" spans="1:6" ht="36" x14ac:dyDescent="0.35">
      <c r="A154" s="86" t="s">
        <v>475</v>
      </c>
      <c r="B154" s="74" t="s">
        <v>148</v>
      </c>
      <c r="C154" s="79"/>
      <c r="D154" s="80"/>
      <c r="F154" s="34"/>
    </row>
    <row r="155" spans="1:6" ht="36.6" thickBot="1" x14ac:dyDescent="0.4">
      <c r="A155" s="144" t="s">
        <v>476</v>
      </c>
      <c r="B155" s="145" t="s">
        <v>275</v>
      </c>
      <c r="C155" s="138"/>
      <c r="D155" s="146" t="s">
        <v>544</v>
      </c>
      <c r="F155" s="34"/>
    </row>
    <row r="156" spans="1:6" s="2" customFormat="1" ht="35.4" thickBot="1" x14ac:dyDescent="0.3">
      <c r="A156" s="147" t="s">
        <v>293</v>
      </c>
      <c r="B156" s="148"/>
      <c r="C156" s="149"/>
      <c r="D156" s="233"/>
      <c r="F156" s="55"/>
    </row>
    <row r="157" spans="1:6" ht="36" x14ac:dyDescent="0.75">
      <c r="A157" s="139" t="s">
        <v>36</v>
      </c>
      <c r="B157" s="142" t="s">
        <v>516</v>
      </c>
      <c r="C157" s="140" t="s">
        <v>484</v>
      </c>
      <c r="D157" s="143"/>
      <c r="F157" s="39"/>
    </row>
    <row r="158" spans="1:6" ht="162" x14ac:dyDescent="0.75">
      <c r="A158" s="150" t="s">
        <v>477</v>
      </c>
      <c r="B158" s="74" t="s">
        <v>516</v>
      </c>
      <c r="C158" s="79" t="s">
        <v>522</v>
      </c>
      <c r="D158" s="80"/>
      <c r="F158" s="39"/>
    </row>
    <row r="159" spans="1:6" ht="108" x14ac:dyDescent="0.75">
      <c r="A159" s="86" t="s">
        <v>531</v>
      </c>
      <c r="B159" s="74" t="s">
        <v>516</v>
      </c>
      <c r="C159" s="79" t="s">
        <v>523</v>
      </c>
      <c r="D159" s="80"/>
      <c r="F159" s="39"/>
    </row>
    <row r="160" spans="1:6" ht="72" x14ac:dyDescent="0.75">
      <c r="A160" s="86" t="s">
        <v>532</v>
      </c>
      <c r="B160" s="74" t="s">
        <v>516</v>
      </c>
      <c r="C160" s="79" t="s">
        <v>524</v>
      </c>
      <c r="D160" s="80"/>
      <c r="F160" s="39"/>
    </row>
    <row r="161" spans="1:7" ht="35.4" thickBot="1" x14ac:dyDescent="0.8">
      <c r="A161" s="81" t="s">
        <v>41</v>
      </c>
      <c r="B161" s="130" t="s">
        <v>516</v>
      </c>
      <c r="C161" s="82"/>
      <c r="D161" s="83"/>
      <c r="F161" s="39"/>
    </row>
    <row r="162" spans="1:7" s="2" customFormat="1" ht="52.8" thickBot="1" x14ac:dyDescent="0.3">
      <c r="A162" s="151" t="s">
        <v>294</v>
      </c>
      <c r="B162" s="152"/>
      <c r="C162" s="153"/>
      <c r="D162" s="234"/>
      <c r="F162" s="55"/>
    </row>
    <row r="163" spans="1:7" ht="90" x14ac:dyDescent="0.75">
      <c r="A163" s="131" t="s">
        <v>37</v>
      </c>
      <c r="B163" s="101" t="s">
        <v>516</v>
      </c>
      <c r="C163" s="102" t="s">
        <v>525</v>
      </c>
      <c r="D163" s="76"/>
      <c r="F163" s="39"/>
    </row>
    <row r="164" spans="1:7" s="36" customFormat="1" ht="144" x14ac:dyDescent="0.75">
      <c r="A164" s="86" t="s">
        <v>38</v>
      </c>
      <c r="B164" s="74" t="s">
        <v>516</v>
      </c>
      <c r="C164" s="79" t="s">
        <v>526</v>
      </c>
      <c r="D164" s="80"/>
      <c r="F164" s="37"/>
      <c r="G164" s="24"/>
    </row>
    <row r="165" spans="1:7" s="36" customFormat="1" ht="54" x14ac:dyDescent="0.75">
      <c r="A165" s="86" t="s">
        <v>39</v>
      </c>
      <c r="B165" s="135" t="s">
        <v>67</v>
      </c>
      <c r="C165" s="79"/>
      <c r="D165" s="80"/>
      <c r="F165" s="37"/>
      <c r="G165" s="24"/>
    </row>
    <row r="166" spans="1:7" ht="54" x14ac:dyDescent="0.75">
      <c r="A166" s="86" t="s">
        <v>40</v>
      </c>
      <c r="B166" s="135" t="s">
        <v>96</v>
      </c>
      <c r="C166" s="79" t="s">
        <v>543</v>
      </c>
      <c r="D166" s="80"/>
      <c r="F166" s="39"/>
    </row>
  </sheetData>
  <sheetProtection formatCells="0" formatRows="0" insertRows="0" selectLockedCells="1"/>
  <customSheetViews>
    <customSheetView guid="{62DB6109-CAC5-447A-A8AE-BE0985497732}" showPageBreaks="1" printArea="1" hiddenColumns="1">
      <rowBreaks count="2" manualBreakCount="2">
        <brk id="26" max="16383" man="1"/>
        <brk id="50" max="4" man="1"/>
      </rowBreaks>
      <pageMargins left="0" right="0" top="0" bottom="0" header="0" footer="0"/>
      <printOptions horizontalCentered="1"/>
      <pageSetup scale="75" fitToHeight="7" orientation="landscape" r:id="rId1"/>
      <headerFooter alignWithMargins="0">
        <oddFooter>Page &amp;P</oddFooter>
      </headerFooter>
    </customSheetView>
    <customSheetView guid="{90D81337-4A3E-42A8-86DD-53769237ED1E}" showPageBreaks="1" printArea="1" hiddenColumns="1">
      <selection activeCell="C4" sqref="C4"/>
      <rowBreaks count="2" manualBreakCount="2">
        <brk id="26" max="16383" man="1"/>
        <brk id="50" max="4" man="1"/>
      </rowBreaks>
      <pageMargins left="0" right="0" top="0" bottom="0" header="0" footer="0"/>
      <printOptions horizontalCentered="1"/>
      <pageSetup scale="75" fitToHeight="7" orientation="landscape" r:id="rId2"/>
      <headerFooter alignWithMargins="0">
        <oddFooter>Page &amp;P</oddFooter>
      </headerFooter>
    </customSheetView>
  </customSheetViews>
  <phoneticPr fontId="21" type="noConversion"/>
  <conditionalFormatting sqref="F10:F15 F157 F84:F115 F121:F147">
    <cfRule type="cellIs" dxfId="125" priority="5" operator="equal">
      <formula>"No"</formula>
    </cfRule>
  </conditionalFormatting>
  <conditionalFormatting sqref="F156">
    <cfRule type="cellIs" dxfId="124" priority="3" operator="equal">
      <formula>"No"</formula>
    </cfRule>
  </conditionalFormatting>
  <conditionalFormatting sqref="F162:F163">
    <cfRule type="cellIs" dxfId="123" priority="2" operator="equal">
      <formula>"No"</formula>
    </cfRule>
  </conditionalFormatting>
  <conditionalFormatting sqref="F116:F120">
    <cfRule type="cellIs" dxfId="122" priority="1" operator="equal">
      <formula>"No"</formula>
    </cfRule>
  </conditionalFormatting>
  <dataValidations count="18">
    <dataValidation type="list" allowBlank="1" showErrorMessage="1" sqref="JA65632 SW65632 ACS65632 AMO65632 AWK65632 BGG65632 BQC65632 BZY65632 CJU65632 CTQ65632 DDM65632 DNI65632 DXE65632 EHA65632 EQW65632 FAS65632 FKO65632 FUK65632 GEG65632 GOC65632 GXY65632 HHU65632 HRQ65632 IBM65632 ILI65632 IVE65632 JFA65632 JOW65632 JYS65632 KIO65632 KSK65632 LCG65632 LMC65632 LVY65632 MFU65632 MPQ65632 MZM65632 NJI65632 NTE65632 ODA65632 OMW65632 OWS65632 PGO65632 PQK65632 QAG65632 QKC65632 QTY65632 RDU65632 RNQ65632 RXM65632 SHI65632 SRE65632 TBA65632 TKW65632 TUS65632 UEO65632 UOK65632 UYG65632 VIC65632 VRY65632 WBU65632 WLQ65632 WVM65632 JA131168 SW131168 ACS131168 AMO131168 AWK131168 BGG131168 BQC131168 BZY131168 CJU131168 CTQ131168 DDM131168 DNI131168 DXE131168 EHA131168 EQW131168 FAS131168 FKO131168 FUK131168 GEG131168 GOC131168 GXY131168 HHU131168 HRQ131168 IBM131168 ILI131168 IVE131168 JFA131168 JOW131168 JYS131168 KIO131168 KSK131168 LCG131168 LMC131168 LVY131168 MFU131168 MPQ131168 MZM131168 NJI131168 NTE131168 ODA131168 OMW131168 OWS131168 PGO131168 PQK131168 QAG131168 QKC131168 QTY131168 RDU131168 RNQ131168 RXM131168 SHI131168 SRE131168 TBA131168 TKW131168 TUS131168 UEO131168 UOK131168 UYG131168 VIC131168 VRY131168 WBU131168 WLQ131168 WVM131168 JA196704 SW196704 ACS196704 AMO196704 AWK196704 BGG196704 BQC196704 BZY196704 CJU196704 CTQ196704 DDM196704 DNI196704 DXE196704 EHA196704 EQW196704 FAS196704 FKO196704 FUK196704 GEG196704 GOC196704 GXY196704 HHU196704 HRQ196704 IBM196704 ILI196704 IVE196704 JFA196704 JOW196704 JYS196704 KIO196704 KSK196704 LCG196704 LMC196704 LVY196704 MFU196704 MPQ196704 MZM196704 NJI196704 NTE196704 ODA196704 OMW196704 OWS196704 PGO196704 PQK196704 QAG196704 QKC196704 QTY196704 RDU196704 RNQ196704 RXM196704 SHI196704 SRE196704 TBA196704 TKW196704 TUS196704 UEO196704 UOK196704 UYG196704 VIC196704 VRY196704 WBU196704 WLQ196704 WVM196704 JA262240 SW262240 ACS262240 AMO262240 AWK262240 BGG262240 BQC262240 BZY262240 CJU262240 CTQ262240 DDM262240 DNI262240 DXE262240 EHA262240 EQW262240 FAS262240 FKO262240 FUK262240 GEG262240 GOC262240 GXY262240 HHU262240 HRQ262240 IBM262240 ILI262240 IVE262240 JFA262240 JOW262240 JYS262240 KIO262240 KSK262240 LCG262240 LMC262240 LVY262240 MFU262240 MPQ262240 MZM262240 NJI262240 NTE262240 ODA262240 OMW262240 OWS262240 PGO262240 PQK262240 QAG262240 QKC262240 QTY262240 RDU262240 RNQ262240 RXM262240 SHI262240 SRE262240 TBA262240 TKW262240 TUS262240 UEO262240 UOK262240 UYG262240 VIC262240 VRY262240 WBU262240 WLQ262240 WVM262240 JA327776 SW327776 ACS327776 AMO327776 AWK327776 BGG327776 BQC327776 BZY327776 CJU327776 CTQ327776 DDM327776 DNI327776 DXE327776 EHA327776 EQW327776 FAS327776 FKO327776 FUK327776 GEG327776 GOC327776 GXY327776 HHU327776 HRQ327776 IBM327776 ILI327776 IVE327776 JFA327776 JOW327776 JYS327776 KIO327776 KSK327776 LCG327776 LMC327776 LVY327776 MFU327776 MPQ327776 MZM327776 NJI327776 NTE327776 ODA327776 OMW327776 OWS327776 PGO327776 PQK327776 QAG327776 QKC327776 QTY327776 RDU327776 RNQ327776 RXM327776 SHI327776 SRE327776 TBA327776 TKW327776 TUS327776 UEO327776 UOK327776 UYG327776 VIC327776 VRY327776 WBU327776 WLQ327776 WVM327776 JA393312 SW393312 ACS393312 AMO393312 AWK393312 BGG393312 BQC393312 BZY393312 CJU393312 CTQ393312 DDM393312 DNI393312 DXE393312 EHA393312 EQW393312 FAS393312 FKO393312 FUK393312 GEG393312 GOC393312 GXY393312 HHU393312 HRQ393312 IBM393312 ILI393312 IVE393312 JFA393312 JOW393312 JYS393312 KIO393312 KSK393312 LCG393312 LMC393312 LVY393312 MFU393312 MPQ393312 MZM393312 NJI393312 NTE393312 ODA393312 OMW393312 OWS393312 PGO393312 PQK393312 QAG393312 QKC393312 QTY393312 RDU393312 RNQ393312 RXM393312 SHI393312 SRE393312 TBA393312 TKW393312 TUS393312 UEO393312 UOK393312 UYG393312 VIC393312 VRY393312 WBU393312 WLQ393312 WVM393312 JA458848 SW458848 ACS458848 AMO458848 AWK458848 BGG458848 BQC458848 BZY458848 CJU458848 CTQ458848 DDM458848 DNI458848 DXE458848 EHA458848 EQW458848 FAS458848 FKO458848 FUK458848 GEG458848 GOC458848 GXY458848 HHU458848 HRQ458848 IBM458848 ILI458848 IVE458848 JFA458848 JOW458848 JYS458848 KIO458848 KSK458848 LCG458848 LMC458848 LVY458848 MFU458848 MPQ458848 MZM458848 NJI458848 NTE458848 ODA458848 OMW458848 OWS458848 PGO458848 PQK458848 QAG458848 QKC458848 QTY458848 RDU458848 RNQ458848 RXM458848 SHI458848 SRE458848 TBA458848 TKW458848 TUS458848 UEO458848 UOK458848 UYG458848 VIC458848 VRY458848 WBU458848 WLQ458848 WVM458848 JA524384 SW524384 ACS524384 AMO524384 AWK524384 BGG524384 BQC524384 BZY524384 CJU524384 CTQ524384 DDM524384 DNI524384 DXE524384 EHA524384 EQW524384 FAS524384 FKO524384 FUK524384 GEG524384 GOC524384 GXY524384 HHU524384 HRQ524384 IBM524384 ILI524384 IVE524384 JFA524384 JOW524384 JYS524384 KIO524384 KSK524384 LCG524384 LMC524384 LVY524384 MFU524384 MPQ524384 MZM524384 NJI524384 NTE524384 ODA524384 OMW524384 OWS524384 PGO524384 PQK524384 QAG524384 QKC524384 QTY524384 RDU524384 RNQ524384 RXM524384 SHI524384 SRE524384 TBA524384 TKW524384 TUS524384 UEO524384 UOK524384 UYG524384 VIC524384 VRY524384 WBU524384 WLQ524384 WVM524384 JA589920 SW589920 ACS589920 AMO589920 AWK589920 BGG589920 BQC589920 BZY589920 CJU589920 CTQ589920 DDM589920 DNI589920 DXE589920 EHA589920 EQW589920 FAS589920 FKO589920 FUK589920 GEG589920 GOC589920 GXY589920 HHU589920 HRQ589920 IBM589920 ILI589920 IVE589920 JFA589920 JOW589920 JYS589920 KIO589920 KSK589920 LCG589920 LMC589920 LVY589920 MFU589920 MPQ589920 MZM589920 NJI589920 NTE589920 ODA589920 OMW589920 OWS589920 PGO589920 PQK589920 QAG589920 QKC589920 QTY589920 RDU589920 RNQ589920 RXM589920 SHI589920 SRE589920 TBA589920 TKW589920 TUS589920 UEO589920 UOK589920 UYG589920 VIC589920 VRY589920 WBU589920 WLQ589920 WVM589920 JA655456 SW655456 ACS655456 AMO655456 AWK655456 BGG655456 BQC655456 BZY655456 CJU655456 CTQ655456 DDM655456 DNI655456 DXE655456 EHA655456 EQW655456 FAS655456 FKO655456 FUK655456 GEG655456 GOC655456 GXY655456 HHU655456 HRQ655456 IBM655456 ILI655456 IVE655456 JFA655456 JOW655456 JYS655456 KIO655456 KSK655456 LCG655456 LMC655456 LVY655456 MFU655456 MPQ655456 MZM655456 NJI655456 NTE655456 ODA655456 OMW655456 OWS655456 PGO655456 PQK655456 QAG655456 QKC655456 QTY655456 RDU655456 RNQ655456 RXM655456 SHI655456 SRE655456 TBA655456 TKW655456 TUS655456 UEO655456 UOK655456 UYG655456 VIC655456 VRY655456 WBU655456 WLQ655456 WVM655456 JA720992 SW720992 ACS720992 AMO720992 AWK720992 BGG720992 BQC720992 BZY720992 CJU720992 CTQ720992 DDM720992 DNI720992 DXE720992 EHA720992 EQW720992 FAS720992 FKO720992 FUK720992 GEG720992 GOC720992 GXY720992 HHU720992 HRQ720992 IBM720992 ILI720992 IVE720992 JFA720992 JOW720992 JYS720992 KIO720992 KSK720992 LCG720992 LMC720992 LVY720992 MFU720992 MPQ720992 MZM720992 NJI720992 NTE720992 ODA720992 OMW720992 OWS720992 PGO720992 PQK720992 QAG720992 QKC720992 QTY720992 RDU720992 RNQ720992 RXM720992 SHI720992 SRE720992 TBA720992 TKW720992 TUS720992 UEO720992 UOK720992 UYG720992 VIC720992 VRY720992 WBU720992 WLQ720992 WVM720992 JA786528 SW786528 ACS786528 AMO786528 AWK786528 BGG786528 BQC786528 BZY786528 CJU786528 CTQ786528 DDM786528 DNI786528 DXE786528 EHA786528 EQW786528 FAS786528 FKO786528 FUK786528 GEG786528 GOC786528 GXY786528 HHU786528 HRQ786528 IBM786528 ILI786528 IVE786528 JFA786528 JOW786528 JYS786528 KIO786528 KSK786528 LCG786528 LMC786528 LVY786528 MFU786528 MPQ786528 MZM786528 NJI786528 NTE786528 ODA786528 OMW786528 OWS786528 PGO786528 PQK786528 QAG786528 QKC786528 QTY786528 RDU786528 RNQ786528 RXM786528 SHI786528 SRE786528 TBA786528 TKW786528 TUS786528 UEO786528 UOK786528 UYG786528 VIC786528 VRY786528 WBU786528 WLQ786528 WVM786528 JA852064 SW852064 ACS852064 AMO852064 AWK852064 BGG852064 BQC852064 BZY852064 CJU852064 CTQ852064 DDM852064 DNI852064 DXE852064 EHA852064 EQW852064 FAS852064 FKO852064 FUK852064 GEG852064 GOC852064 GXY852064 HHU852064 HRQ852064 IBM852064 ILI852064 IVE852064 JFA852064 JOW852064 JYS852064 KIO852064 KSK852064 LCG852064 LMC852064 LVY852064 MFU852064 MPQ852064 MZM852064 NJI852064 NTE852064 ODA852064 OMW852064 OWS852064 PGO852064 PQK852064 QAG852064 QKC852064 QTY852064 RDU852064 RNQ852064 RXM852064 SHI852064 SRE852064 TBA852064 TKW852064 TUS852064 UEO852064 UOK852064 UYG852064 VIC852064 VRY852064 WBU852064 WLQ852064 WVM852064 JA917600 SW917600 ACS917600 AMO917600 AWK917600 BGG917600 BQC917600 BZY917600 CJU917600 CTQ917600 DDM917600 DNI917600 DXE917600 EHA917600 EQW917600 FAS917600 FKO917600 FUK917600 GEG917600 GOC917600 GXY917600 HHU917600 HRQ917600 IBM917600 ILI917600 IVE917600 JFA917600 JOW917600 JYS917600 KIO917600 KSK917600 LCG917600 LMC917600 LVY917600 MFU917600 MPQ917600 MZM917600 NJI917600 NTE917600 ODA917600 OMW917600 OWS917600 PGO917600 PQK917600 QAG917600 QKC917600 QTY917600 RDU917600 RNQ917600 RXM917600 SHI917600 SRE917600 TBA917600 TKW917600 TUS917600 UEO917600 UOK917600 UYG917600 VIC917600 VRY917600 WBU917600 WLQ917600 WVM917600 JA983136 SW983136 ACS983136 AMO983136 AWK983136 BGG983136 BQC983136 BZY983136 CJU983136 CTQ983136 DDM983136 DNI983136 DXE983136 EHA983136 EQW983136 FAS983136 FKO983136 FUK983136 GEG983136 GOC983136 GXY983136 HHU983136 HRQ983136 IBM983136 ILI983136 IVE983136 JFA983136 JOW983136 JYS983136 KIO983136 KSK983136 LCG983136 LMC983136 LVY983136 MFU983136 MPQ983136 MZM983136 NJI983136 NTE983136 ODA983136 OMW983136 OWS983136 PGO983136 PQK983136 QAG983136 QKC983136 QTY983136 RDU983136 RNQ983136 RXM983136 SHI983136 SRE983136 TBA983136 TKW983136 TUS983136 UEO983136 UOK983136 UYG983136 VIC983136 VRY983136 WBU983136 WLQ983136 WVM983136 B327777 B393313 B458849 B524385 B589921 B655457 B720993 B786529 B852065 B917601 B983137 B65633 B131169 B196705 B262241" xr:uid="{A3F94CB6-CF78-4C71-9CFD-09D993F9F63A}">
      <formula1>F65628:F65630</formula1>
    </dataValidation>
    <dataValidation type="list" allowBlank="1" showErrorMessage="1" sqref="IZ40 ACR40 AMN40 AWJ40 BGF40 BQB40 BZX40 CJT40 CTP40 DDL40 DNH40 DXD40 EGZ40 EQV40 FAR40 FKN40 FUJ40 GEF40 GOB40 GXX40 HHT40 HRP40 IBL40 ILH40 IVD40 JEZ40 JOV40 JYR40 KIN40 KSJ40 LCF40 LMB40 LVX40 MFT40 MPP40 MZL40 NJH40 NTD40 OCZ40 OMV40 OWR40 PGN40 PQJ40 QAF40 QKB40 QTX40 RDT40 RNP40 RXL40 SHH40 SRD40 TAZ40 TKV40 TUR40 UEN40 UOJ40 UYF40 VIB40 VRX40 WBT40 WLP40 WVL40 SV40" xr:uid="{8D9003C6-E008-4C80-B876-302265AD64BB}">
      <formula1>JE36:JE38</formula1>
    </dataValidation>
    <dataValidation type="list" allowBlank="1" showErrorMessage="1" promptTitle="Study Rating" prompt="Choose from list" sqref="B65647 WLQ983150 WBU983150 VRY983150 VIC983150 UYG983150 UOK983150 UEO983150 TUS983150 TKW983150 TBA983150 SRE983150 SHI983150 RXM983150 RNQ983150 RDU983150 QTY983150 QKC983150 QAG983150 PQK983150 PGO983150 OWS983150 OMW983150 ODA983150 NTE983150 NJI983150 MZM983150 MPQ983150 MFU983150 LVY983150 LMC983150 LCG983150 KSK983150 KIO983150 JYS983150 JOW983150 JFA983150 IVE983150 ILI983150 IBM983150 HRQ983150 HHU983150 GXY983150 GOC983150 GEG983150 FUK983150 FKO983150 FAS983150 EQW983150 EHA983150 DXE983150 DNI983150 DDM983150 CTQ983150 CJU983150 BZY983150 BQC983150 BGG983150 AWK983150 AMO983150 ACS983150 SW983150 JA983150 B983151 WVM917614 WLQ917614 WBU917614 VRY917614 VIC917614 UYG917614 UOK917614 UEO917614 TUS917614 TKW917614 TBA917614 SRE917614 SHI917614 RXM917614 RNQ917614 RDU917614 QTY917614 QKC917614 QAG917614 PQK917614 PGO917614 OWS917614 OMW917614 ODA917614 NTE917614 NJI917614 MZM917614 MPQ917614 MFU917614 LVY917614 LMC917614 LCG917614 KSK917614 KIO917614 JYS917614 JOW917614 JFA917614 IVE917614 ILI917614 IBM917614 HRQ917614 HHU917614 GXY917614 GOC917614 GEG917614 FUK917614 FKO917614 FAS917614 EQW917614 EHA917614 DXE917614 DNI917614 DDM917614 CTQ917614 CJU917614 BZY917614 BQC917614 BGG917614 AWK917614 AMO917614 ACS917614 SW917614 JA917614 B917615 WVM852078 WLQ852078 WBU852078 VRY852078 VIC852078 UYG852078 UOK852078 UEO852078 TUS852078 TKW852078 TBA852078 SRE852078 SHI852078 RXM852078 RNQ852078 RDU852078 QTY852078 QKC852078 QAG852078 PQK852078 PGO852078 OWS852078 OMW852078 ODA852078 NTE852078 NJI852078 MZM852078 MPQ852078 MFU852078 LVY852078 LMC852078 LCG852078 KSK852078 KIO852078 JYS852078 JOW852078 JFA852078 IVE852078 ILI852078 IBM852078 HRQ852078 HHU852078 GXY852078 GOC852078 GEG852078 FUK852078 FKO852078 FAS852078 EQW852078 EHA852078 DXE852078 DNI852078 DDM852078 CTQ852078 CJU852078 BZY852078 BQC852078 BGG852078 AWK852078 AMO852078 ACS852078 SW852078 JA852078 B852079 WVM786542 WLQ786542 WBU786542 VRY786542 VIC786542 UYG786542 UOK786542 UEO786542 TUS786542 TKW786542 TBA786542 SRE786542 SHI786542 RXM786542 RNQ786542 RDU786542 QTY786542 QKC786542 QAG786542 PQK786542 PGO786542 OWS786542 OMW786542 ODA786542 NTE786542 NJI786542 MZM786542 MPQ786542 MFU786542 LVY786542 LMC786542 LCG786542 KSK786542 KIO786542 JYS786542 JOW786542 JFA786542 IVE786542 ILI786542 IBM786542 HRQ786542 HHU786542 GXY786542 GOC786542 GEG786542 FUK786542 FKO786542 FAS786542 EQW786542 EHA786542 DXE786542 DNI786542 DDM786542 CTQ786542 CJU786542 BZY786542 BQC786542 BGG786542 AWK786542 AMO786542 ACS786542 SW786542 JA786542 B786543 WVM721006 WLQ721006 WBU721006 VRY721006 VIC721006 UYG721006 UOK721006 UEO721006 TUS721006 TKW721006 TBA721006 SRE721006 SHI721006 RXM721006 RNQ721006 RDU721006 QTY721006 QKC721006 QAG721006 PQK721006 PGO721006 OWS721006 OMW721006 ODA721006 NTE721006 NJI721006 MZM721006 MPQ721006 MFU721006 LVY721006 LMC721006 LCG721006 KSK721006 KIO721006 JYS721006 JOW721006 JFA721006 IVE721006 ILI721006 IBM721006 HRQ721006 HHU721006 GXY721006 GOC721006 GEG721006 FUK721006 FKO721006 FAS721006 EQW721006 EHA721006 DXE721006 DNI721006 DDM721006 CTQ721006 CJU721006 BZY721006 BQC721006 BGG721006 AWK721006 AMO721006 ACS721006 SW721006 JA721006 B721007 WVM655470 WLQ655470 WBU655470 VRY655470 VIC655470 UYG655470 UOK655470 UEO655470 TUS655470 TKW655470 TBA655470 SRE655470 SHI655470 RXM655470 RNQ655470 RDU655470 QTY655470 QKC655470 QAG655470 PQK655470 PGO655470 OWS655470 OMW655470 ODA655470 NTE655470 NJI655470 MZM655470 MPQ655470 MFU655470 LVY655470 LMC655470 LCG655470 KSK655470 KIO655470 JYS655470 JOW655470 JFA655470 IVE655470 ILI655470 IBM655470 HRQ655470 HHU655470 GXY655470 GOC655470 GEG655470 FUK655470 FKO655470 FAS655470 EQW655470 EHA655470 DXE655470 DNI655470 DDM655470 CTQ655470 CJU655470 BZY655470 BQC655470 BGG655470 AWK655470 AMO655470 ACS655470 SW655470 JA655470 B655471 WVM589934 WLQ589934 WBU589934 VRY589934 VIC589934 UYG589934 UOK589934 UEO589934 TUS589934 TKW589934 TBA589934 SRE589934 SHI589934 RXM589934 RNQ589934 RDU589934 QTY589934 QKC589934 QAG589934 PQK589934 PGO589934 OWS589934 OMW589934 ODA589934 NTE589934 NJI589934 MZM589934 MPQ589934 MFU589934 LVY589934 LMC589934 LCG589934 KSK589934 KIO589934 JYS589934 JOW589934 JFA589934 IVE589934 ILI589934 IBM589934 HRQ589934 HHU589934 GXY589934 GOC589934 GEG589934 FUK589934 FKO589934 FAS589934 EQW589934 EHA589934 DXE589934 DNI589934 DDM589934 CTQ589934 CJU589934 BZY589934 BQC589934 BGG589934 AWK589934 AMO589934 ACS589934 SW589934 JA589934 B589935 WVM524398 WLQ524398 WBU524398 VRY524398 VIC524398 UYG524398 UOK524398 UEO524398 TUS524398 TKW524398 TBA524398 SRE524398 SHI524398 RXM524398 RNQ524398 RDU524398 QTY524398 QKC524398 QAG524398 PQK524398 PGO524398 OWS524398 OMW524398 ODA524398 NTE524398 NJI524398 MZM524398 MPQ524398 MFU524398 LVY524398 LMC524398 LCG524398 KSK524398 KIO524398 JYS524398 JOW524398 JFA524398 IVE524398 ILI524398 IBM524398 HRQ524398 HHU524398 GXY524398 GOC524398 GEG524398 FUK524398 FKO524398 FAS524398 EQW524398 EHA524398 DXE524398 DNI524398 DDM524398 CTQ524398 CJU524398 BZY524398 BQC524398 BGG524398 AWK524398 AMO524398 ACS524398 SW524398 JA524398 B524399 WVM458862 WLQ458862 WBU458862 VRY458862 VIC458862 UYG458862 UOK458862 UEO458862 TUS458862 TKW458862 TBA458862 SRE458862 SHI458862 RXM458862 RNQ458862 RDU458862 QTY458862 QKC458862 QAG458862 PQK458862 PGO458862 OWS458862 OMW458862 ODA458862 NTE458862 NJI458862 MZM458862 MPQ458862 MFU458862 LVY458862 LMC458862 LCG458862 KSK458862 KIO458862 JYS458862 JOW458862 JFA458862 IVE458862 ILI458862 IBM458862 HRQ458862 HHU458862 GXY458862 GOC458862 GEG458862 FUK458862 FKO458862 FAS458862 EQW458862 EHA458862 DXE458862 DNI458862 DDM458862 CTQ458862 CJU458862 BZY458862 BQC458862 BGG458862 AWK458862 AMO458862 ACS458862 SW458862 JA458862 B458863 WVM393326 WLQ393326 WBU393326 VRY393326 VIC393326 UYG393326 UOK393326 UEO393326 TUS393326 TKW393326 TBA393326 SRE393326 SHI393326 RXM393326 RNQ393326 RDU393326 QTY393326 QKC393326 QAG393326 PQK393326 PGO393326 OWS393326 OMW393326 ODA393326 NTE393326 NJI393326 MZM393326 MPQ393326 MFU393326 LVY393326 LMC393326 LCG393326 KSK393326 KIO393326 JYS393326 JOW393326 JFA393326 IVE393326 ILI393326 IBM393326 HRQ393326 HHU393326 GXY393326 GOC393326 GEG393326 FUK393326 FKO393326 FAS393326 EQW393326 EHA393326 DXE393326 DNI393326 DDM393326 CTQ393326 CJU393326 BZY393326 BQC393326 BGG393326 AWK393326 AMO393326 ACS393326 SW393326 JA393326 B393327 WVM327790 WLQ327790 WBU327790 VRY327790 VIC327790 UYG327790 UOK327790 UEO327790 TUS327790 TKW327790 TBA327790 SRE327790 SHI327790 RXM327790 RNQ327790 RDU327790 QTY327790 QKC327790 QAG327790 PQK327790 PGO327790 OWS327790 OMW327790 ODA327790 NTE327790 NJI327790 MZM327790 MPQ327790 MFU327790 LVY327790 LMC327790 LCG327790 KSK327790 KIO327790 JYS327790 JOW327790 JFA327790 IVE327790 ILI327790 IBM327790 HRQ327790 HHU327790 GXY327790 GOC327790 GEG327790 FUK327790 FKO327790 FAS327790 EQW327790 EHA327790 DXE327790 DNI327790 DDM327790 CTQ327790 CJU327790 BZY327790 BQC327790 BGG327790 AWK327790 AMO327790 ACS327790 SW327790 JA327790 B327791 WVM262254 WLQ262254 WBU262254 VRY262254 VIC262254 UYG262254 UOK262254 UEO262254 TUS262254 TKW262254 TBA262254 SRE262254 SHI262254 RXM262254 RNQ262254 RDU262254 QTY262254 QKC262254 QAG262254 PQK262254 PGO262254 OWS262254 OMW262254 ODA262254 NTE262254 NJI262254 MZM262254 MPQ262254 MFU262254 LVY262254 LMC262254 LCG262254 KSK262254 KIO262254 JYS262254 JOW262254 JFA262254 IVE262254 ILI262254 IBM262254 HRQ262254 HHU262254 GXY262254 GOC262254 GEG262254 FUK262254 FKO262254 FAS262254 EQW262254 EHA262254 DXE262254 DNI262254 DDM262254 CTQ262254 CJU262254 BZY262254 BQC262254 BGG262254 AWK262254 AMO262254 ACS262254 SW262254 JA262254 B262255 WVM196718 WLQ196718 WBU196718 VRY196718 VIC196718 UYG196718 UOK196718 UEO196718 TUS196718 TKW196718 TBA196718 SRE196718 SHI196718 RXM196718 RNQ196718 RDU196718 QTY196718 QKC196718 QAG196718 PQK196718 PGO196718 OWS196718 OMW196718 ODA196718 NTE196718 NJI196718 MZM196718 MPQ196718 MFU196718 LVY196718 LMC196718 LCG196718 KSK196718 KIO196718 JYS196718 JOW196718 JFA196718 IVE196718 ILI196718 IBM196718 HRQ196718 HHU196718 GXY196718 GOC196718 GEG196718 FUK196718 FKO196718 FAS196718 EQW196718 EHA196718 DXE196718 DNI196718 DDM196718 CTQ196718 CJU196718 BZY196718 BQC196718 BGG196718 AWK196718 AMO196718 ACS196718 SW196718 JA196718 B196719 WVM131182 WLQ131182 WBU131182 VRY131182 VIC131182 UYG131182 UOK131182 UEO131182 TUS131182 TKW131182 TBA131182 SRE131182 SHI131182 RXM131182 RNQ131182 RDU131182 QTY131182 QKC131182 QAG131182 PQK131182 PGO131182 OWS131182 OMW131182 ODA131182 NTE131182 NJI131182 MZM131182 MPQ131182 MFU131182 LVY131182 LMC131182 LCG131182 KSK131182 KIO131182 JYS131182 JOW131182 JFA131182 IVE131182 ILI131182 IBM131182 HRQ131182 HHU131182 GXY131182 GOC131182 GEG131182 FUK131182 FKO131182 FAS131182 EQW131182 EHA131182 DXE131182 DNI131182 DDM131182 CTQ131182 CJU131182 BZY131182 BQC131182 BGG131182 AWK131182 AMO131182 ACS131182 SW131182 JA131182 B131183 WVM65646 WLQ65646 WBU65646 VRY65646 VIC65646 UYG65646 UOK65646 UEO65646 TUS65646 TKW65646 TBA65646 SRE65646 SHI65646 RXM65646 RNQ65646 RDU65646 QTY65646 QKC65646 QAG65646 PQK65646 PGO65646 OWS65646 OMW65646 ODA65646 NTE65646 NJI65646 MZM65646 MPQ65646 MFU65646 LVY65646 LMC65646 LCG65646 KSK65646 KIO65646 JYS65646 JOW65646 JFA65646 IVE65646 ILI65646 IBM65646 HRQ65646 HHU65646 GXY65646 GOC65646 GEG65646 FUK65646 FKO65646 FAS65646 EQW65646 EHA65646 DXE65646 DNI65646 DDM65646 CTQ65646 CJU65646 BZY65646 BQC65646 BGG65646 AWK65646 AMO65646 ACS65646 SW65646 JA65646 WVM983150 WBU77:WBU78 VRY77:VRY78 VIC77:VIC78 UYG77:UYG78 UOK77:UOK78 UEO77:UEO78 TUS77:TUS78 TKW77:TKW78 TBA77:TBA78 SRE77:SRE78 SHI77:SHI78 RXM77:RXM78 RNQ77:RNQ78 RDU77:RDU78 QTY77:QTY78 QKC77:QKC78 QAG77:QAG78 PQK77:PQK78 PGO77:PGO78 OWS77:OWS78 OMW77:OMW78 ODA77:ODA78 NTE77:NTE78 NJI77:NJI78 MZM77:MZM78 MPQ77:MPQ78 MFU77:MFU78 LVY77:LVY78 LMC77:LMC78 LCG77:LCG78 KSK77:KSK78 KIO77:KIO78 JYS77:JYS78 JOW77:JOW78 JFA77:JFA78 IVE77:IVE78 ILI77:ILI78 IBM77:IBM78 HRQ77:HRQ78 HHU77:HHU78 GXY77:GXY78 GOC77:GOC78 GEG77:GEG78 FUK77:FUK78 FKO77:FKO78 FAS77:FAS78 EQW77:EQW78 EHA77:EHA78 DXE77:DXE78 DNI77:DNI78 DDM77:DDM78 CTQ77:CTQ78 CJU77:CJU78 BZY77:BZY78 BQC77:BQC78 BGG77:BGG78 AWK77:AWK78 AMO77:AMO78 ACS77:ACS78 SW77:SW78 JA77:JA78 WVM77:WVM78 WVM75 JA75 SW75 ACS75 AMO75 AWK75 BGG75 BQC75 BZY75 CJU75 CTQ75 DDM75 DNI75 DXE75 EHA75 EQW75 FAS75 FKO75 FUK75 GEG75 GOC75 GXY75 HHU75 HRQ75 IBM75 ILI75 IVE75 JFA75 JOW75 JYS75 KIO75 KSK75 LCG75 LMC75 LVY75 MFU75 MPQ75 MZM75 NJI75 NTE75 ODA75 OMW75 OWS75 PGO75 PQK75 QAG75 QKC75 QTY75 RDU75 RNQ75 RXM75 SHI75 SRE75 TBA75 TKW75 TUS75 UEO75 UOK75 UYG75 VIC75 VRY75 WBU75 WLQ75 WLQ77:WLQ78" xr:uid="{579B63B8-3642-4428-9150-C39B9B4AC933}">
      <formula1>$F$75:$F$79</formula1>
    </dataValidation>
    <dataValidation type="list" allowBlank="1" showInputMessage="1" showErrorMessage="1" sqref="B33 B35 B74 B60:B62 B165:B166 B37:B39 B143 B48 B57:B58 B53:B54 B45:B46 B9:B17 B82:B83 C84 B23 B87 B96 B101 B106 B111 B121 B138 B25:B27 B116" xr:uid="{5DF2BB1C-DCAD-47A1-9C4F-F0B16251CB59}">
      <formula1>YesNo</formula1>
    </dataValidation>
    <dataValidation type="list" allowBlank="1" showInputMessage="1" showErrorMessage="1" sqref="B76 D75" xr:uid="{64C2E19C-2590-4EFC-85F4-9E5BC261960B}">
      <formula1>RatingDisp</formula1>
    </dataValidation>
    <dataValidation type="list" allowBlank="1" showErrorMessage="1" sqref="AMN63 ACR63 IZ63 SV63 WVL63 WLP63 WBT63 VRX63 VIB63 UYF63 UOJ63 UEN63 TUR63 TKV63 TAZ63 SRD63 SHH63 RXL63 RNP63 RDT63 QTX63 QKB63 QAF63 PQJ63 PGN63 OWR63 OMV63 OCZ63 NTD63 NJH63 MZL63 MPP63 MFT63 LVX63 LMB63 LCF63 KSJ63 KIN63 JYR63 JOV63 JEZ63 IVD63 ILH63 IBL63 HRP63 HHT63 GXX63 GOB63 GEF63 FUJ63 FKN63 FAR63 EQV63 EGZ63 DXD63 DNH63 DDL63 CTP63 CJT63 BZX63 BQB63 BGF63 AWJ63" xr:uid="{C652FCCC-B675-4304-8B7A-80AA5D390C61}">
      <formula1>JE56:JE58</formula1>
    </dataValidation>
    <dataValidation type="list" allowBlank="1" showErrorMessage="1" sqref="ACR73 AMN73 AWJ73 BGF73 BQB73 BZX73 CJT73 CTP73 DDL73 DNH73 DXD73 EGZ73 EQV73 FAR73 FKN73 FUJ73 GEF73 GOB73 GXX73 HHT73 HRP73 IBL73 ILH73 IVD73 JEZ73 JOV73 JYR73 KIN73 KSJ73 LCF73 LMB73 LVX73 MFT73 MPP73 MZL73 NJH73 NTD73 OCZ73 OMV73 OWR73 PGN73 PQJ73 QAF73 QKB73 QTX73 RDT73 RNP73 RXL73 SHH73 SRD73 TAZ73 TKV73 TUR73 UEN73 UOJ73 UYF73 VIB73 VRX73 WBT73 WLP73 WVL73 SV73 IZ73" xr:uid="{9A5705AE-D1BF-474D-A181-304B3B7A9411}">
      <formula1>JE64:JE66</formula1>
    </dataValidation>
    <dataValidation type="list" allowBlank="1" showErrorMessage="1" sqref="SV76 IZ76 ACR76 AMN76 AWJ76 BGF76 BQB76 BZX76 CJT76 CTP76 DDL76 DNH76 DXD76 EGZ76 EQV76 FAR76 FKN76 FUJ76 GEF76 GOB76 GXX76 HHT76 HRP76 IBL76 ILH76 IVD76 JEZ76 JOV76 JYR76 KIN76 KSJ76 LCF76 LMB76 LVX76 MFT76 MPP76 MZL76 NJH76 NTD76 OCZ76 OMV76 OWR76 PGN76 PQJ76 QAF76 QKB76 QTX76 RDT76 RNP76 RXL76 SHH76 SRD76 TAZ76 TKV76 TUR76 UEN76 UOJ76 UYF76 VIB76 VRX76 WBT76 WLP76 WVL76 ACR19:ACR22 AMN19:AMN22 AWJ19:AWJ22 BGF19:BGF22 BQB19:BQB22 BZX19:BZX22 CJT19:CJT22 CTP19:CTP22 DDL19:DDL22 DNH19:DNH22 DXD19:DXD22 EGZ19:EGZ22 EQV19:EQV22 FAR19:FAR22 FKN19:FKN22 FUJ19:FUJ22 GEF19:GEF22 GOB19:GOB22 GXX19:GXX22 HHT19:HHT22 HRP19:HRP22 IBL19:IBL22 ILH19:ILH22 IVD19:IVD22 JEZ19:JEZ22 JOV19:JOV22 JYR19:JYR22 KIN19:KIN22 KSJ19:KSJ22 LCF19:LCF22 LMB19:LMB22 LVX19:LVX22 MFT19:MFT22 MPP19:MPP22 MZL19:MZL22 NJH19:NJH22 NTD19:NTD22 OCZ19:OCZ22 OMV19:OMV22 OWR19:OWR22 PGN19:PGN22 PQJ19:PQJ22 QAF19:QAF22 QKB19:QKB22 QTX19:QTX22 RDT19:RDT22 RNP19:RNP22 RXL19:RXL22 SHH19:SHH22 SRD19:SRD22 TAZ19:TAZ22 TKV19:TKV22 TUR19:TUR22 UEN19:UEN22 UOJ19:UOJ22 UYF19:UYF22 VIB19:VIB22 VRX19:VRX22 WBT19:WBT22 WLP19:WLP22 WVL19:WVL22 SV19:SV22 IZ19:IZ22" xr:uid="{F88B1041-5871-4E75-9B31-A82960490A42}">
      <formula1>JE17:JE17</formula1>
    </dataValidation>
    <dataValidation type="whole" operator="greaterThan" allowBlank="1" showInputMessage="1" showErrorMessage="1" errorTitle="Enter a number!" error="Enter a number!" sqref="B85" xr:uid="{90833051-E5BE-43FA-9BF8-BB82B728364C}">
      <formula1>0</formula1>
    </dataValidation>
    <dataValidation type="list" allowBlank="1" showErrorMessage="1" promptTitle="Study Design" prompt="Choose from list" sqref="WVM983140:WVM983141 WBU983140:WBU983141 VRY983140:VRY983141 VIC983140:VIC983141 UYG983140:UYG983141 UOK983140:UOK983141 UEO983140:UEO983141 TUS983140:TUS983141 TKW983140:TKW983141 TBA983140:TBA983141 SRE983140:SRE983141 SHI983140:SHI983141 RXM983140:RXM983141 RNQ983140:RNQ983141 RDU983140:RDU983141 QTY983140:QTY983141 QKC983140:QKC983141 QAG983140:QAG983141 PQK983140:PQK983141 PGO983140:PGO983141 OWS983140:OWS983141 OMW983140:OMW983141 ODA983140:ODA983141 NTE983140:NTE983141 NJI983140:NJI983141 MZM983140:MZM983141 MPQ983140:MPQ983141 MFU983140:MFU983141 LVY983140:LVY983141 LMC983140:LMC983141 LCG983140:LCG983141 KSK983140:KSK983141 KIO983140:KIO983141 JYS983140:JYS983141 JOW983140:JOW983141 JFA983140:JFA983141 IVE983140:IVE983141 ILI983140:ILI983141 IBM983140:IBM983141 HRQ983140:HRQ983141 HHU983140:HHU983141 GXY983140:GXY983141 GOC983140:GOC983141 GEG983140:GEG983141 FUK983140:FUK983141 FKO983140:FKO983141 FAS983140:FAS983141 EQW983140:EQW983141 EHA983140:EHA983141 DXE983140:DXE983141 DNI983140:DNI983141 DDM983140:DDM983141 CTQ983140:CTQ983141 CJU983140:CJU983141 BZY983140:BZY983141 BQC983140:BQC983141 BGG983140:BGG983141 AWK983140:AWK983141 AMO983140:AMO983141 ACS983140:ACS983141 SW983140:SW983141 JA983140:JA983141 B983141:B983142 WVM917604:WVM917605 WLQ917604:WLQ917605 WBU917604:WBU917605 VRY917604:VRY917605 VIC917604:VIC917605 UYG917604:UYG917605 UOK917604:UOK917605 UEO917604:UEO917605 TUS917604:TUS917605 TKW917604:TKW917605 TBA917604:TBA917605 SRE917604:SRE917605 SHI917604:SHI917605 RXM917604:RXM917605 RNQ917604:RNQ917605 RDU917604:RDU917605 QTY917604:QTY917605 QKC917604:QKC917605 QAG917604:QAG917605 PQK917604:PQK917605 PGO917604:PGO917605 OWS917604:OWS917605 OMW917604:OMW917605 ODA917604:ODA917605 NTE917604:NTE917605 NJI917604:NJI917605 MZM917604:MZM917605 MPQ917604:MPQ917605 MFU917604:MFU917605 LVY917604:LVY917605 LMC917604:LMC917605 LCG917604:LCG917605 KSK917604:KSK917605 KIO917604:KIO917605 JYS917604:JYS917605 JOW917604:JOW917605 JFA917604:JFA917605 IVE917604:IVE917605 ILI917604:ILI917605 IBM917604:IBM917605 HRQ917604:HRQ917605 HHU917604:HHU917605 GXY917604:GXY917605 GOC917604:GOC917605 GEG917604:GEG917605 FUK917604:FUK917605 FKO917604:FKO917605 FAS917604:FAS917605 EQW917604:EQW917605 EHA917604:EHA917605 DXE917604:DXE917605 DNI917604:DNI917605 DDM917604:DDM917605 CTQ917604:CTQ917605 CJU917604:CJU917605 BZY917604:BZY917605 BQC917604:BQC917605 BGG917604:BGG917605 AWK917604:AWK917605 AMO917604:AMO917605 ACS917604:ACS917605 SW917604:SW917605 JA917604:JA917605 B917605:B917606 WVM852068:WVM852069 WLQ852068:WLQ852069 WBU852068:WBU852069 VRY852068:VRY852069 VIC852068:VIC852069 UYG852068:UYG852069 UOK852068:UOK852069 UEO852068:UEO852069 TUS852068:TUS852069 TKW852068:TKW852069 TBA852068:TBA852069 SRE852068:SRE852069 SHI852068:SHI852069 RXM852068:RXM852069 RNQ852068:RNQ852069 RDU852068:RDU852069 QTY852068:QTY852069 QKC852068:QKC852069 QAG852068:QAG852069 PQK852068:PQK852069 PGO852068:PGO852069 OWS852068:OWS852069 OMW852068:OMW852069 ODA852068:ODA852069 NTE852068:NTE852069 NJI852068:NJI852069 MZM852068:MZM852069 MPQ852068:MPQ852069 MFU852068:MFU852069 LVY852068:LVY852069 LMC852068:LMC852069 LCG852068:LCG852069 KSK852068:KSK852069 KIO852068:KIO852069 JYS852068:JYS852069 JOW852068:JOW852069 JFA852068:JFA852069 IVE852068:IVE852069 ILI852068:ILI852069 IBM852068:IBM852069 HRQ852068:HRQ852069 HHU852068:HHU852069 GXY852068:GXY852069 GOC852068:GOC852069 GEG852068:GEG852069 FUK852068:FUK852069 FKO852068:FKO852069 FAS852068:FAS852069 EQW852068:EQW852069 EHA852068:EHA852069 DXE852068:DXE852069 DNI852068:DNI852069 DDM852068:DDM852069 CTQ852068:CTQ852069 CJU852068:CJU852069 BZY852068:BZY852069 BQC852068:BQC852069 BGG852068:BGG852069 AWK852068:AWK852069 AMO852068:AMO852069 ACS852068:ACS852069 SW852068:SW852069 JA852068:JA852069 B852069:B852070 WVM786532:WVM786533 WLQ786532:WLQ786533 WBU786532:WBU786533 VRY786532:VRY786533 VIC786532:VIC786533 UYG786532:UYG786533 UOK786532:UOK786533 UEO786532:UEO786533 TUS786532:TUS786533 TKW786532:TKW786533 TBA786532:TBA786533 SRE786532:SRE786533 SHI786532:SHI786533 RXM786532:RXM786533 RNQ786532:RNQ786533 RDU786532:RDU786533 QTY786532:QTY786533 QKC786532:QKC786533 QAG786532:QAG786533 PQK786532:PQK786533 PGO786532:PGO786533 OWS786532:OWS786533 OMW786532:OMW786533 ODA786532:ODA786533 NTE786532:NTE786533 NJI786532:NJI786533 MZM786532:MZM786533 MPQ786532:MPQ786533 MFU786532:MFU786533 LVY786532:LVY786533 LMC786532:LMC786533 LCG786532:LCG786533 KSK786532:KSK786533 KIO786532:KIO786533 JYS786532:JYS786533 JOW786532:JOW786533 JFA786532:JFA786533 IVE786532:IVE786533 ILI786532:ILI786533 IBM786532:IBM786533 HRQ786532:HRQ786533 HHU786532:HHU786533 GXY786532:GXY786533 GOC786532:GOC786533 GEG786532:GEG786533 FUK786532:FUK786533 FKO786532:FKO786533 FAS786532:FAS786533 EQW786532:EQW786533 EHA786532:EHA786533 DXE786532:DXE786533 DNI786532:DNI786533 DDM786532:DDM786533 CTQ786532:CTQ786533 CJU786532:CJU786533 BZY786532:BZY786533 BQC786532:BQC786533 BGG786532:BGG786533 AWK786532:AWK786533 AMO786532:AMO786533 ACS786532:ACS786533 SW786532:SW786533 JA786532:JA786533 B786533:B786534 WVM720996:WVM720997 WLQ720996:WLQ720997 WBU720996:WBU720997 VRY720996:VRY720997 VIC720996:VIC720997 UYG720996:UYG720997 UOK720996:UOK720997 UEO720996:UEO720997 TUS720996:TUS720997 TKW720996:TKW720997 TBA720996:TBA720997 SRE720996:SRE720997 SHI720996:SHI720997 RXM720996:RXM720997 RNQ720996:RNQ720997 RDU720996:RDU720997 QTY720996:QTY720997 QKC720996:QKC720997 QAG720996:QAG720997 PQK720996:PQK720997 PGO720996:PGO720997 OWS720996:OWS720997 OMW720996:OMW720997 ODA720996:ODA720997 NTE720996:NTE720997 NJI720996:NJI720997 MZM720996:MZM720997 MPQ720996:MPQ720997 MFU720996:MFU720997 LVY720996:LVY720997 LMC720996:LMC720997 LCG720996:LCG720997 KSK720996:KSK720997 KIO720996:KIO720997 JYS720996:JYS720997 JOW720996:JOW720997 JFA720996:JFA720997 IVE720996:IVE720997 ILI720996:ILI720997 IBM720996:IBM720997 HRQ720996:HRQ720997 HHU720996:HHU720997 GXY720996:GXY720997 GOC720996:GOC720997 GEG720996:GEG720997 FUK720996:FUK720997 FKO720996:FKO720997 FAS720996:FAS720997 EQW720996:EQW720997 EHA720996:EHA720997 DXE720996:DXE720997 DNI720996:DNI720997 DDM720996:DDM720997 CTQ720996:CTQ720997 CJU720996:CJU720997 BZY720996:BZY720997 BQC720996:BQC720997 BGG720996:BGG720997 AWK720996:AWK720997 AMO720996:AMO720997 ACS720996:ACS720997 SW720996:SW720997 JA720996:JA720997 B720997:B720998 WVM655460:WVM655461 WLQ655460:WLQ655461 WBU655460:WBU655461 VRY655460:VRY655461 VIC655460:VIC655461 UYG655460:UYG655461 UOK655460:UOK655461 UEO655460:UEO655461 TUS655460:TUS655461 TKW655460:TKW655461 TBA655460:TBA655461 SRE655460:SRE655461 SHI655460:SHI655461 RXM655460:RXM655461 RNQ655460:RNQ655461 RDU655460:RDU655461 QTY655460:QTY655461 QKC655460:QKC655461 QAG655460:QAG655461 PQK655460:PQK655461 PGO655460:PGO655461 OWS655460:OWS655461 OMW655460:OMW655461 ODA655460:ODA655461 NTE655460:NTE655461 NJI655460:NJI655461 MZM655460:MZM655461 MPQ655460:MPQ655461 MFU655460:MFU655461 LVY655460:LVY655461 LMC655460:LMC655461 LCG655460:LCG655461 KSK655460:KSK655461 KIO655460:KIO655461 JYS655460:JYS655461 JOW655460:JOW655461 JFA655460:JFA655461 IVE655460:IVE655461 ILI655460:ILI655461 IBM655460:IBM655461 HRQ655460:HRQ655461 HHU655460:HHU655461 GXY655460:GXY655461 GOC655460:GOC655461 GEG655460:GEG655461 FUK655460:FUK655461 FKO655460:FKO655461 FAS655460:FAS655461 EQW655460:EQW655461 EHA655460:EHA655461 DXE655460:DXE655461 DNI655460:DNI655461 DDM655460:DDM655461 CTQ655460:CTQ655461 CJU655460:CJU655461 BZY655460:BZY655461 BQC655460:BQC655461 BGG655460:BGG655461 AWK655460:AWK655461 AMO655460:AMO655461 ACS655460:ACS655461 SW655460:SW655461 JA655460:JA655461 B655461:B655462 WVM589924:WVM589925 WLQ589924:WLQ589925 WBU589924:WBU589925 VRY589924:VRY589925 VIC589924:VIC589925 UYG589924:UYG589925 UOK589924:UOK589925 UEO589924:UEO589925 TUS589924:TUS589925 TKW589924:TKW589925 TBA589924:TBA589925 SRE589924:SRE589925 SHI589924:SHI589925 RXM589924:RXM589925 RNQ589924:RNQ589925 RDU589924:RDU589925 QTY589924:QTY589925 QKC589924:QKC589925 QAG589924:QAG589925 PQK589924:PQK589925 PGO589924:PGO589925 OWS589924:OWS589925 OMW589924:OMW589925 ODA589924:ODA589925 NTE589924:NTE589925 NJI589924:NJI589925 MZM589924:MZM589925 MPQ589924:MPQ589925 MFU589924:MFU589925 LVY589924:LVY589925 LMC589924:LMC589925 LCG589924:LCG589925 KSK589924:KSK589925 KIO589924:KIO589925 JYS589924:JYS589925 JOW589924:JOW589925 JFA589924:JFA589925 IVE589924:IVE589925 ILI589924:ILI589925 IBM589924:IBM589925 HRQ589924:HRQ589925 HHU589924:HHU589925 GXY589924:GXY589925 GOC589924:GOC589925 GEG589924:GEG589925 FUK589924:FUK589925 FKO589924:FKO589925 FAS589924:FAS589925 EQW589924:EQW589925 EHA589924:EHA589925 DXE589924:DXE589925 DNI589924:DNI589925 DDM589924:DDM589925 CTQ589924:CTQ589925 CJU589924:CJU589925 BZY589924:BZY589925 BQC589924:BQC589925 BGG589924:BGG589925 AWK589924:AWK589925 AMO589924:AMO589925 ACS589924:ACS589925 SW589924:SW589925 JA589924:JA589925 B589925:B589926 WVM524388:WVM524389 WLQ524388:WLQ524389 WBU524388:WBU524389 VRY524388:VRY524389 VIC524388:VIC524389 UYG524388:UYG524389 UOK524388:UOK524389 UEO524388:UEO524389 TUS524388:TUS524389 TKW524388:TKW524389 TBA524388:TBA524389 SRE524388:SRE524389 SHI524388:SHI524389 RXM524388:RXM524389 RNQ524388:RNQ524389 RDU524388:RDU524389 QTY524388:QTY524389 QKC524388:QKC524389 QAG524388:QAG524389 PQK524388:PQK524389 PGO524388:PGO524389 OWS524388:OWS524389 OMW524388:OMW524389 ODA524388:ODA524389 NTE524388:NTE524389 NJI524388:NJI524389 MZM524388:MZM524389 MPQ524388:MPQ524389 MFU524388:MFU524389 LVY524388:LVY524389 LMC524388:LMC524389 LCG524388:LCG524389 KSK524388:KSK524389 KIO524388:KIO524389 JYS524388:JYS524389 JOW524388:JOW524389 JFA524388:JFA524389 IVE524388:IVE524389 ILI524388:ILI524389 IBM524388:IBM524389 HRQ524388:HRQ524389 HHU524388:HHU524389 GXY524388:GXY524389 GOC524388:GOC524389 GEG524388:GEG524389 FUK524388:FUK524389 FKO524388:FKO524389 FAS524388:FAS524389 EQW524388:EQW524389 EHA524388:EHA524389 DXE524388:DXE524389 DNI524388:DNI524389 DDM524388:DDM524389 CTQ524388:CTQ524389 CJU524388:CJU524389 BZY524388:BZY524389 BQC524388:BQC524389 BGG524388:BGG524389 AWK524388:AWK524389 AMO524388:AMO524389 ACS524388:ACS524389 SW524388:SW524389 JA524388:JA524389 B524389:B524390 WVM458852:WVM458853 WLQ458852:WLQ458853 WBU458852:WBU458853 VRY458852:VRY458853 VIC458852:VIC458853 UYG458852:UYG458853 UOK458852:UOK458853 UEO458852:UEO458853 TUS458852:TUS458853 TKW458852:TKW458853 TBA458852:TBA458853 SRE458852:SRE458853 SHI458852:SHI458853 RXM458852:RXM458853 RNQ458852:RNQ458853 RDU458852:RDU458853 QTY458852:QTY458853 QKC458852:QKC458853 QAG458852:QAG458853 PQK458852:PQK458853 PGO458852:PGO458853 OWS458852:OWS458853 OMW458852:OMW458853 ODA458852:ODA458853 NTE458852:NTE458853 NJI458852:NJI458853 MZM458852:MZM458853 MPQ458852:MPQ458853 MFU458852:MFU458853 LVY458852:LVY458853 LMC458852:LMC458853 LCG458852:LCG458853 KSK458852:KSK458853 KIO458852:KIO458853 JYS458852:JYS458853 JOW458852:JOW458853 JFA458852:JFA458853 IVE458852:IVE458853 ILI458852:ILI458853 IBM458852:IBM458853 HRQ458852:HRQ458853 HHU458852:HHU458853 GXY458852:GXY458853 GOC458852:GOC458853 GEG458852:GEG458853 FUK458852:FUK458853 FKO458852:FKO458853 FAS458852:FAS458853 EQW458852:EQW458853 EHA458852:EHA458853 DXE458852:DXE458853 DNI458852:DNI458853 DDM458852:DDM458853 CTQ458852:CTQ458853 CJU458852:CJU458853 BZY458852:BZY458853 BQC458852:BQC458853 BGG458852:BGG458853 AWK458852:AWK458853 AMO458852:AMO458853 ACS458852:ACS458853 SW458852:SW458853 JA458852:JA458853 B458853:B458854 WVM393316:WVM393317 WLQ393316:WLQ393317 WBU393316:WBU393317 VRY393316:VRY393317 VIC393316:VIC393317 UYG393316:UYG393317 UOK393316:UOK393317 UEO393316:UEO393317 TUS393316:TUS393317 TKW393316:TKW393317 TBA393316:TBA393317 SRE393316:SRE393317 SHI393316:SHI393317 RXM393316:RXM393317 RNQ393316:RNQ393317 RDU393316:RDU393317 QTY393316:QTY393317 QKC393316:QKC393317 QAG393316:QAG393317 PQK393316:PQK393317 PGO393316:PGO393317 OWS393316:OWS393317 OMW393316:OMW393317 ODA393316:ODA393317 NTE393316:NTE393317 NJI393316:NJI393317 MZM393316:MZM393317 MPQ393316:MPQ393317 MFU393316:MFU393317 LVY393316:LVY393317 LMC393316:LMC393317 LCG393316:LCG393317 KSK393316:KSK393317 KIO393316:KIO393317 JYS393316:JYS393317 JOW393316:JOW393317 JFA393316:JFA393317 IVE393316:IVE393317 ILI393316:ILI393317 IBM393316:IBM393317 HRQ393316:HRQ393317 HHU393316:HHU393317 GXY393316:GXY393317 GOC393316:GOC393317 GEG393316:GEG393317 FUK393316:FUK393317 FKO393316:FKO393317 FAS393316:FAS393317 EQW393316:EQW393317 EHA393316:EHA393317 DXE393316:DXE393317 DNI393316:DNI393317 DDM393316:DDM393317 CTQ393316:CTQ393317 CJU393316:CJU393317 BZY393316:BZY393317 BQC393316:BQC393317 BGG393316:BGG393317 AWK393316:AWK393317 AMO393316:AMO393317 ACS393316:ACS393317 SW393316:SW393317 JA393316:JA393317 B393317:B393318 WVM327780:WVM327781 WLQ327780:WLQ327781 WBU327780:WBU327781 VRY327780:VRY327781 VIC327780:VIC327781 UYG327780:UYG327781 UOK327780:UOK327781 UEO327780:UEO327781 TUS327780:TUS327781 TKW327780:TKW327781 TBA327780:TBA327781 SRE327780:SRE327781 SHI327780:SHI327781 RXM327780:RXM327781 RNQ327780:RNQ327781 RDU327780:RDU327781 QTY327780:QTY327781 QKC327780:QKC327781 QAG327780:QAG327781 PQK327780:PQK327781 PGO327780:PGO327781 OWS327780:OWS327781 OMW327780:OMW327781 ODA327780:ODA327781 NTE327780:NTE327781 NJI327780:NJI327781 MZM327780:MZM327781 MPQ327780:MPQ327781 MFU327780:MFU327781 LVY327780:LVY327781 LMC327780:LMC327781 LCG327780:LCG327781 KSK327780:KSK327781 KIO327780:KIO327781 JYS327780:JYS327781 JOW327780:JOW327781 JFA327780:JFA327781 IVE327780:IVE327781 ILI327780:ILI327781 IBM327780:IBM327781 HRQ327780:HRQ327781 HHU327780:HHU327781 GXY327780:GXY327781 GOC327780:GOC327781 GEG327780:GEG327781 FUK327780:FUK327781 FKO327780:FKO327781 FAS327780:FAS327781 EQW327780:EQW327781 EHA327780:EHA327781 DXE327780:DXE327781 DNI327780:DNI327781 DDM327780:DDM327781 CTQ327780:CTQ327781 CJU327780:CJU327781 BZY327780:BZY327781 BQC327780:BQC327781 BGG327780:BGG327781 AWK327780:AWK327781 AMO327780:AMO327781 ACS327780:ACS327781 SW327780:SW327781 JA327780:JA327781 B327781:B327782 WVM262244:WVM262245 WLQ262244:WLQ262245 WBU262244:WBU262245 VRY262244:VRY262245 VIC262244:VIC262245 UYG262244:UYG262245 UOK262244:UOK262245 UEO262244:UEO262245 TUS262244:TUS262245 TKW262244:TKW262245 TBA262244:TBA262245 SRE262244:SRE262245 SHI262244:SHI262245 RXM262244:RXM262245 RNQ262244:RNQ262245 RDU262244:RDU262245 QTY262244:QTY262245 QKC262244:QKC262245 QAG262244:QAG262245 PQK262244:PQK262245 PGO262244:PGO262245 OWS262244:OWS262245 OMW262244:OMW262245 ODA262244:ODA262245 NTE262244:NTE262245 NJI262244:NJI262245 MZM262244:MZM262245 MPQ262244:MPQ262245 MFU262244:MFU262245 LVY262244:LVY262245 LMC262244:LMC262245 LCG262244:LCG262245 KSK262244:KSK262245 KIO262244:KIO262245 JYS262244:JYS262245 JOW262244:JOW262245 JFA262244:JFA262245 IVE262244:IVE262245 ILI262244:ILI262245 IBM262244:IBM262245 HRQ262244:HRQ262245 HHU262244:HHU262245 GXY262244:GXY262245 GOC262244:GOC262245 GEG262244:GEG262245 FUK262244:FUK262245 FKO262244:FKO262245 FAS262244:FAS262245 EQW262244:EQW262245 EHA262244:EHA262245 DXE262244:DXE262245 DNI262244:DNI262245 DDM262244:DDM262245 CTQ262244:CTQ262245 CJU262244:CJU262245 BZY262244:BZY262245 BQC262244:BQC262245 BGG262244:BGG262245 AWK262244:AWK262245 AMO262244:AMO262245 ACS262244:ACS262245 SW262244:SW262245 JA262244:JA262245 B262245:B262246 WVM196708:WVM196709 WLQ196708:WLQ196709 WBU196708:WBU196709 VRY196708:VRY196709 VIC196708:VIC196709 UYG196708:UYG196709 UOK196708:UOK196709 UEO196708:UEO196709 TUS196708:TUS196709 TKW196708:TKW196709 TBA196708:TBA196709 SRE196708:SRE196709 SHI196708:SHI196709 RXM196708:RXM196709 RNQ196708:RNQ196709 RDU196708:RDU196709 QTY196708:QTY196709 QKC196708:QKC196709 QAG196708:QAG196709 PQK196708:PQK196709 PGO196708:PGO196709 OWS196708:OWS196709 OMW196708:OMW196709 ODA196708:ODA196709 NTE196708:NTE196709 NJI196708:NJI196709 MZM196708:MZM196709 MPQ196708:MPQ196709 MFU196708:MFU196709 LVY196708:LVY196709 LMC196708:LMC196709 LCG196708:LCG196709 KSK196708:KSK196709 KIO196708:KIO196709 JYS196708:JYS196709 JOW196708:JOW196709 JFA196708:JFA196709 IVE196708:IVE196709 ILI196708:ILI196709 IBM196708:IBM196709 HRQ196708:HRQ196709 HHU196708:HHU196709 GXY196708:GXY196709 GOC196708:GOC196709 GEG196708:GEG196709 FUK196708:FUK196709 FKO196708:FKO196709 FAS196708:FAS196709 EQW196708:EQW196709 EHA196708:EHA196709 DXE196708:DXE196709 DNI196708:DNI196709 DDM196708:DDM196709 CTQ196708:CTQ196709 CJU196708:CJU196709 BZY196708:BZY196709 BQC196708:BQC196709 BGG196708:BGG196709 AWK196708:AWK196709 AMO196708:AMO196709 ACS196708:ACS196709 SW196708:SW196709 JA196708:JA196709 B196709:B196710 WVM131172:WVM131173 WLQ131172:WLQ131173 WBU131172:WBU131173 VRY131172:VRY131173 VIC131172:VIC131173 UYG131172:UYG131173 UOK131172:UOK131173 UEO131172:UEO131173 TUS131172:TUS131173 TKW131172:TKW131173 TBA131172:TBA131173 SRE131172:SRE131173 SHI131172:SHI131173 RXM131172:RXM131173 RNQ131172:RNQ131173 RDU131172:RDU131173 QTY131172:QTY131173 QKC131172:QKC131173 QAG131172:QAG131173 PQK131172:PQK131173 PGO131172:PGO131173 OWS131172:OWS131173 OMW131172:OMW131173 ODA131172:ODA131173 NTE131172:NTE131173 NJI131172:NJI131173 MZM131172:MZM131173 MPQ131172:MPQ131173 MFU131172:MFU131173 LVY131172:LVY131173 LMC131172:LMC131173 LCG131172:LCG131173 KSK131172:KSK131173 KIO131172:KIO131173 JYS131172:JYS131173 JOW131172:JOW131173 JFA131172:JFA131173 IVE131172:IVE131173 ILI131172:ILI131173 IBM131172:IBM131173 HRQ131172:HRQ131173 HHU131172:HHU131173 GXY131172:GXY131173 GOC131172:GOC131173 GEG131172:GEG131173 FUK131172:FUK131173 FKO131172:FKO131173 FAS131172:FAS131173 EQW131172:EQW131173 EHA131172:EHA131173 DXE131172:DXE131173 DNI131172:DNI131173 DDM131172:DDM131173 CTQ131172:CTQ131173 CJU131172:CJU131173 BZY131172:BZY131173 BQC131172:BQC131173 BGG131172:BGG131173 AWK131172:AWK131173 AMO131172:AMO131173 ACS131172:ACS131173 SW131172:SW131173 JA131172:JA131173 B131173:B131174 WVM65636:WVM65637 WLQ65636:WLQ65637 WBU65636:WBU65637 VRY65636:VRY65637 VIC65636:VIC65637 UYG65636:UYG65637 UOK65636:UOK65637 UEO65636:UEO65637 TUS65636:TUS65637 TKW65636:TKW65637 TBA65636:TBA65637 SRE65636:SRE65637 SHI65636:SHI65637 RXM65636:RXM65637 RNQ65636:RNQ65637 RDU65636:RDU65637 QTY65636:QTY65637 QKC65636:QKC65637 QAG65636:QAG65637 PQK65636:PQK65637 PGO65636:PGO65637 OWS65636:OWS65637 OMW65636:OMW65637 ODA65636:ODA65637 NTE65636:NTE65637 NJI65636:NJI65637 MZM65636:MZM65637 MPQ65636:MPQ65637 MFU65636:MFU65637 LVY65636:LVY65637 LMC65636:LMC65637 LCG65636:LCG65637 KSK65636:KSK65637 KIO65636:KIO65637 JYS65636:JYS65637 JOW65636:JOW65637 JFA65636:JFA65637 IVE65636:IVE65637 ILI65636:ILI65637 IBM65636:IBM65637 HRQ65636:HRQ65637 HHU65636:HHU65637 GXY65636:GXY65637 GOC65636:GOC65637 GEG65636:GEG65637 FUK65636:FUK65637 FKO65636:FKO65637 FAS65636:FAS65637 EQW65636:EQW65637 EHA65636:EHA65637 DXE65636:DXE65637 DNI65636:DNI65637 DDM65636:DDM65637 CTQ65636:CTQ65637 CJU65636:CJU65637 BZY65636:BZY65637 BQC65636:BQC65637 BGG65636:BGG65637 AWK65636:AWK65637 AMO65636:AMO65637 ACS65636:ACS65637 SW65636:SW65637 JA65636:JA65637 B65637:B65638 WLQ983140:WLQ983141 WVM32 WLQ32 WBU32 VRY32 VIC32 UYG32 UOK32 UEO32 TUS32 TKW32 TBA32 SRE32 SHI32 RXM32 RNQ32 RDU32 QTY32 QKC32 QAG32 PQK32 PGO32 OWS32 OMW32 ODA32 NTE32 NJI32 MZM32 MPQ32 MFU32 LVY32 LMC32 LCG32 KSK32 KIO32 JYS32 JOW32 JFA32 IVE32 ILI32 IBM32 HRQ32 HHU32 GXY32 GOC32 GEG32 FUK32 FKO32 FAS32 EQW32 EHA32 DXE32 DNI32 DDM32 CTQ32 CJU32 BZY32 BQC32 BGG32 AWK32 AMO32 ACS32 SW32 JA32 WVM37 WLQ37 WBU37 VRY37 VIC37 UYG37 UOK37 UEO37 TUS37 TKW37 TBA37 SRE37 SHI37 RXM37 RNQ37 RDU37 QTY37 QKC37 QAG37 PQK37 PGO37 OWS37 OMW37 ODA37 NTE37 NJI37 MZM37 MPQ37 MFU37 LVY37 LMC37 LCG37 KSK37 KIO37 JYS37 JOW37 JFA37 IVE37 ILI37 IBM37 HRQ37 HHU37 GXY37 GOC37 GEG37 FUK37 FKO37 FAS37 EQW37 EHA37 DXE37 DNI37 DDM37 CTQ37 CJU37 BZY37 BQC37 BGG37 AWK37 AMO37 ACS37 SW37 JA37 WLQ57 WVM57 JA57 SW57 ACS57 AMO57 AWK57 BGG57 BQC57 BZY57 CJU57 CTQ57 DDM57 DNI57 DXE57 EHA57 EQW57 FAS57 FKO57 FUK57 GEG57 GOC57 GXY57 HHU57 HRQ57 IBM57 ILI57 IVE57 JFA57 JOW57 JYS57 KIO57 KSK57 LCG57 LMC57 LVY57 MFU57 MPQ57 MZM57 NJI57 NTE57 ODA57 OMW57 OWS57 PGO57 PQK57 QAG57 QKC57 QTY57 RDU57 RNQ57 RXM57 SHI57 SRE57 TBA57 TKW57 TUS57 UEO57 UOK57 UYG57 VIC57 VRY57 WBU57 WLQ65 WVM65 JA65 SW65 ACS65 AMO65 AWK65 BGG65 BQC65 BZY65 CJU65 CTQ65 DDM65 DNI65 DXE65 EHA65 EQW65 FAS65 FKO65 FUK65 GEG65 GOC65 GXY65 HHU65 HRQ65 IBM65 ILI65 IVE65 JFA65 JOW65 JYS65 KIO65 KSK65 LCG65 LMC65 LVY65 MFU65 MPQ65 MZM65 NJI65 NTE65 ODA65 OMW65 OWS65 PGO65 PQK65 QAG65 QKC65 QTY65 RDU65 RNQ65 RXM65 SHI65 SRE65 TBA65 TKW65 TUS65 UEO65 UOK65 UYG65 VIC65 VRY65 WBU65 WLQ47:WLQ50 WBU47:WBU50 VRY47:VRY50 VIC47:VIC50 UYG47:UYG50 UOK47:UOK50 UEO47:UEO50 TUS47:TUS50 TKW47:TKW50 TBA47:TBA50 SRE47:SRE50 SHI47:SHI50 RXM47:RXM50 RNQ47:RNQ50 RDU47:RDU50 QTY47:QTY50 QKC47:QKC50 QAG47:QAG50 PQK47:PQK50 PGO47:PGO50 OWS47:OWS50 OMW47:OMW50 ODA47:ODA50 NTE47:NTE50 NJI47:NJI50 MZM47:MZM50 MPQ47:MPQ50 MFU47:MFU50 LVY47:LVY50 LMC47:LMC50 LCG47:LCG50 KSK47:KSK50 KIO47:KIO50 JYS47:JYS50 JOW47:JOW50 JFA47:JFA50 IVE47:IVE50 ILI47:ILI50 IBM47:IBM50 HRQ47:HRQ50 HHU47:HHU50 GXY47:GXY50 GOC47:GOC50 GEG47:GEG50 FUK47:FUK50 FKO47:FKO50 FAS47:FAS50 EQW47:EQW50 EHA47:EHA50 DXE47:DXE50 DNI47:DNI50 DDM47:DDM50 CTQ47:CTQ50 CJU47:CJU50 BZY47:BZY50 BQC47:BQC50 BGG47:BGG50 AWK47:AWK50 AMO47:AMO50 ACS47:ACS50 SW47:SW50 JA47:JA50 WVM47:WVM50" xr:uid="{3663B342-D837-4996-800D-FE83DC4F35A3}">
      <formula1>$F$19:$F$32</formula1>
    </dataValidation>
    <dataValidation type="whole" operator="greaterThan" allowBlank="1" showInputMessage="1" showErrorMessage="1" sqref="B85" xr:uid="{6CF4625A-B93B-4EBF-8874-EAA2C5109587}">
      <formula1>0</formula1>
    </dataValidation>
    <dataValidation type="list" allowBlank="1" showErrorMessage="1" sqref="BGF51 AWJ51 AMN51 ACR51 IZ51 SV51 WVL51 WLP51 WBT51 VRX51 VIB51 UYF51 UOJ51 UEN51 TUR51 TKV51 TAZ51 SRD51 SHH51 RXL51 RNP51 RDT51 QTX51 QKB51 QAF51 PQJ51 PGN51 OWR51 OMV51 OCZ51 NTD51 NJH51 MZL51 MPP51 MFT51 LVX51 LMB51 LCF51 KSJ51 KIN51 JYR51 JOV51 JEZ51 IVD51 ILH51 IBL51 HRP51 HHT51 GXX51 GOB51 GEF51 FUJ51 FKN51 FAR51 EQV51 EGZ51 DXD51 DNH51 DDL51 CTP51 CJT51 BZX51 BQB51" xr:uid="{73AC3ABB-679F-43CE-9FEB-6030ECA67235}">
      <formula1>JE39:JE40</formula1>
    </dataValidation>
    <dataValidation type="list" allowBlank="1" showErrorMessage="1" promptTitle="Boundary" prompt="Select from list" sqref="B42" xr:uid="{11355759-6F58-4758-8E9D-F0936AF94E95}">
      <formula1>Boundary</formula1>
    </dataValidation>
    <dataValidation type="list" allowBlank="1" showErrorMessage="1" sqref="IZ55 SV55 WVL55 WLP55 WBT55 VRX55 VIB55 UYF55 UOJ55 UEN55 TUR55 TKV55 TAZ55 SRD55 SHH55 RXL55 RNP55 RDT55 QTX55 QKB55 QAF55 PQJ55 PGN55 OWR55 OMV55 OCZ55 NTD55 NJH55 MZL55 MPP55 MFT55 LVX55 LMB55 LCF55 KSJ55 KIN55 JYR55 JOV55 JEZ55 IVD55 ILH55 IBL55 HRP55 HHT55 GXX55 GOB55 GEF55 FUJ55 FKN55 FAR55 EQV55 EGZ55 DXD55 DNH55 DDL55 CTP55 CJT55 BZX55 BQB55 BGF55 AWJ55 AMN55 ACR55" xr:uid="{CCD45868-8994-468F-96C5-8A3925746BE8}">
      <formula1>JE52:JE53</formula1>
    </dataValidation>
    <dataValidation type="list" allowBlank="1" showInputMessage="1" showErrorMessage="1" sqref="B19" xr:uid="{D980BEB5-47BA-4BA0-95B7-8647C2C8640B}">
      <formula1>ScreenDisp</formula1>
    </dataValidation>
    <dataValidation type="list" allowBlank="1" showErrorMessage="1" sqref="ACR29 AMN29 AWJ29 BGF29 BQB29 BZX29 CJT29 CTP29 DDL29 DNH29 DXD29 EGZ29 EQV29 FAR29 FKN29 FUJ29 GEF29 GOB29 GXX29 HHT29 HRP29 IBL29 ILH29 IVD29 JEZ29 JOV29 JYR29 KIN29 KSJ29 LCF29 LMB29 LVX29 MFT29 MPP29 MZL29 NJH29 NTD29 OCZ29 OMV29 OWR29 PGN29 PQJ29 QAF29 QKB29 QTX29 RDT29 RNP29 RXL29 SHH29 SRD29 TAZ29 TKV29 TUR29 UEN29 UOJ29 UYF29 VIB29 VRX29 WBT29 WLP29 WVL29 SV29 IZ29" xr:uid="{03F1EC14-449E-4CB7-B9D7-BF82F0AA642F}">
      <formula1>JE27:JE28</formula1>
    </dataValidation>
    <dataValidation type="list" allowBlank="1" showErrorMessage="1" sqref="ACR30 AMN30 AWJ30 BGF30 BQB30 BZX30 CJT30 CTP30 DDL30 DNH30 DXD30 EGZ30 EQV30 FAR30 FKN30 FUJ30 GEF30 GOB30 GXX30 HHT30 HRP30 IBL30 ILH30 IVD30 JEZ30 JOV30 JYR30 KIN30 KSJ30 LCF30 LMB30 LVX30 MFT30 MPP30 MZL30 NJH30 NTD30 OCZ30 OMV30 OWR30 PGN30 PQJ30 QAF30 QKB30 QTX30 RDT30 RNP30 RXL30 SHH30 SRD30 TAZ30 TKV30 TUR30 UEN30 UOJ30 UYF30 VIB30 VRX30 WBT30 WLP30 WVL30 SV30 IZ30" xr:uid="{1C8450B2-9370-44F5-83A1-28B1A1A46DA9}">
      <formula1>JE27:JE29</formula1>
    </dataValidation>
    <dataValidation type="list" allowBlank="1" showErrorMessage="1" sqref="IZ24 SV24 WVL24 WLP24 WBT24 VRX24 VIB24 UYF24 UOJ24 UEN24 TUR24 TKV24 TAZ24 SRD24 SHH24 RXL24 RNP24 RDT24 QTX24 QKB24 QAF24 PQJ24 PGN24 OWR24 OMV24 OCZ24 NTD24 NJH24 MZL24 MPP24 MFT24 LVX24 LMB24 LCF24 KSJ24 KIN24 JYR24 JOV24 JEZ24 IVD24 ILH24 IBL24 HRP24 HHT24 GXX24 GOB24 GEF24 FUJ24 FKN24 FAR24 EQV24 EGZ24 DXD24 DNH24 DDL24 CTP24 CJT24 BZX24 BQB24 BGF24 AWJ24 AMN24 ACR24" xr:uid="{05C572AF-431D-4391-BB0C-51C378FE4D9B}">
      <formula1>JE17:JE18</formula1>
    </dataValidation>
  </dataValidations>
  <hyperlinks>
    <hyperlink ref="A48" location="Data!AJ2" display="If attrition is high or unknown and the review uses the cautious boundary for attrition, complete columns AJ-BB of Data Tab (click here) to calculate baseline equivalence." xr:uid="{00000000-0004-0000-0000-000000000000}"/>
    <hyperlink ref="A81" location="Data!BB2" display="Complete columns BB-BQ of Data Tab to designate findings as main or supplemental and calculate effect sizes. Complete BW-BX if there were author-reported effect sizes (click here)" xr:uid="{00000000-0004-0000-0000-000001000000}"/>
    <hyperlink ref="A44" location="Data!N2" display="Complete columns N-AI of Data Tab (click here) to calculate attrition" xr:uid="{00000000-0004-0000-0000-000002000000}"/>
    <hyperlink ref="A34" location="Data!A2" display="Complete columns A-L of Data Tab (click here)" xr:uid="{00000000-0004-0000-0000-000003000000}"/>
  </hyperlinks>
  <pageMargins left="0.25" right="0.25" top="0.75" bottom="0.75" header="0.3" footer="0.3"/>
  <pageSetup scale="80" fitToHeight="7" orientation="landscape" r:id="rId3"/>
  <headerFooter alignWithMargins="0">
    <oddFooter>&amp;L&amp;F&amp;CPage &amp;P of &amp;N&amp;R&amp;A</oddFooter>
  </headerFooter>
  <rowBreaks count="1" manualBreakCount="1">
    <brk id="30" max="16383" man="1"/>
  </rowBreaks>
  <ignoredErrors>
    <ignoredError sqref="D25" numberStoredAsText="1"/>
  </ignoredErrors>
  <tableParts count="3">
    <tablePart r:id="rId4"/>
    <tablePart r:id="rId5"/>
    <tablePart r:id="rId6"/>
  </tableParts>
  <extLst>
    <ext xmlns:x14="http://schemas.microsoft.com/office/spreadsheetml/2009/9/main" uri="{CCE6A557-97BC-4b89-ADB6-D9C93CAAB3DF}">
      <x14:dataValidations xmlns:xm="http://schemas.microsoft.com/office/excel/2006/main" count="24">
        <x14:dataValidation type="list" allowBlank="1" showInputMessage="1" showErrorMessage="1" xr:uid="{D6975759-7E14-401F-A7A9-DB6179EBCD89}">
          <x14:formula1>
            <xm:f>'Info for Data Validation'!$A$18:$A$21</xm:f>
          </x14:formula1>
          <xm:sqref>B65:B72</xm:sqref>
        </x14:dataValidation>
        <x14:dataValidation type="list" allowBlank="1" showInputMessage="1" showErrorMessage="1" xr:uid="{6FD9E86F-2DDD-4090-B830-2883FC6D7988}">
          <x14:formula1>
            <xm:f>'Info for Data Validation'!$A$5:$A$7</xm:f>
          </x14:formula1>
          <xm:sqref>B32</xm:sqref>
        </x14:dataValidation>
        <x14:dataValidation type="list" allowBlank="1" showInputMessage="1" showErrorMessage="1" xr:uid="{C2CA20FD-11FC-4DC4-9154-C62321FD8A84}">
          <x14:formula1>
            <xm:f>'Info for Data Validation'!$A$28:$A$31</xm:f>
          </x14:formula1>
          <xm:sqref>B59 B47 B49:B50</xm:sqref>
        </x14:dataValidation>
        <x14:dataValidation type="list" allowBlank="1" showInputMessage="1" showErrorMessage="1" xr:uid="{0E5DFDB4-55FE-4F57-AA69-38D5E6E2336F}">
          <x14:formula1>
            <xm:f>'Info for Data Validation'!$A$33:$A$39</xm:f>
          </x14:formula1>
          <xm:sqref>B152</xm:sqref>
        </x14:dataValidation>
        <x14:dataValidation type="list" allowBlank="1" showInputMessage="1" showErrorMessage="1" xr:uid="{82D240D2-45A5-4834-8906-FF34D6511833}">
          <x14:formula1>
            <xm:f>'Info for Data Validation'!$A$41:$A$47</xm:f>
          </x14:formula1>
          <xm:sqref>B153</xm:sqref>
        </x14:dataValidation>
        <x14:dataValidation type="list" allowBlank="1" showInputMessage="1" showErrorMessage="1" xr:uid="{F3AC3F48-8AD5-4904-B2BF-F58403AA12A5}">
          <x14:formula1>
            <xm:f>'Info for Data Validation'!$A$34:$A$37</xm:f>
          </x14:formula1>
          <xm:sqref>B152</xm:sqref>
        </x14:dataValidation>
        <x14:dataValidation type="list" allowBlank="1" showInputMessage="1" showErrorMessage="1" xr:uid="{088EE767-8773-4E9D-8C5F-F2BC94E516A1}">
          <x14:formula1>
            <xm:f>'Info for Data Validation'!$A$49:$A$54</xm:f>
          </x14:formula1>
          <xm:sqref>B154</xm:sqref>
        </x14:dataValidation>
        <x14:dataValidation type="list" allowBlank="1" showInputMessage="1" showErrorMessage="1" xr:uid="{EDD052D7-3DDF-4817-BBD6-26B5B7762F0E}">
          <x14:formula1>
            <xm:f>'Info for Data Validation'!$A$56:$A$61</xm:f>
          </x14:formula1>
          <xm:sqref>B155</xm:sqref>
        </x14:dataValidation>
        <x14:dataValidation type="list" allowBlank="1" showInputMessage="1" showErrorMessage="1" xr:uid="{73B5A29A-8409-4649-BD07-DBD8C000CFDA}">
          <x14:formula1>
            <xm:f>'Info for Data Validation'!$A$42:$A$50</xm:f>
          </x14:formula1>
          <xm:sqref>B153</xm:sqref>
        </x14:dataValidation>
        <x14:dataValidation type="list" allowBlank="1" showErrorMessage="1" promptTitle="Boundary" prompt="Select from list" xr:uid="{A392F362-165A-4F09-A984-F08555B17A83}">
          <x14:formula1>
            <xm:f>'Info for Data Validation'!$B$12:$B$15</xm:f>
          </x14:formula1>
          <xm:sqref>B43:B44</xm:sqref>
        </x14:dataValidation>
        <x14:dataValidation type="list" allowBlank="1" showInputMessage="1" showErrorMessage="1" xr:uid="{6553B4F9-9455-4AB9-A51B-45D996870CFD}">
          <x14:formula1>
            <xm:f>'Info for Data Validation'!$A$105:$A$170</xm:f>
          </x14:formula1>
          <xm:sqref>B151</xm:sqref>
        </x14:dataValidation>
        <x14:dataValidation type="list" allowBlank="1" showInputMessage="1" showErrorMessage="1" xr:uid="{33165573-58FC-4494-B958-0484E22A6F2B}">
          <x14:formula1>
            <xm:f>'Info for Data Validation'!$A$97:$A$102</xm:f>
          </x14:formula1>
          <xm:sqref>B151</xm:sqref>
        </x14:dataValidation>
        <x14:dataValidation type="list" allowBlank="1" showInputMessage="1" showErrorMessage="1" xr:uid="{C79DA130-671C-4FB1-A61A-54B09AECA193}">
          <x14:formula1>
            <xm:f>'Info for Data Validation'!$A$105:$A$169</xm:f>
          </x14:formula1>
          <xm:sqref>B151</xm:sqref>
        </x14:dataValidation>
        <x14:dataValidation type="list" allowBlank="1" showInputMessage="1" showErrorMessage="1" xr:uid="{FEB79CAF-60F9-473B-AA06-87211A4BA732}">
          <x14:formula1>
            <xm:f>'Info for Data Validation'!$A$64:$A$67</xm:f>
          </x14:formula1>
          <xm:sqref>B151</xm:sqref>
        </x14:dataValidation>
        <x14:dataValidation type="list" allowBlank="1" showInputMessage="1" showErrorMessage="1" xr:uid="{4290DB53-5D39-41B3-951F-F3A83A92233D}">
          <x14:formula1>
            <xm:f>'Info for Data Validation'!$A$98:$A$101</xm:f>
          </x14:formula1>
          <xm:sqref>B151</xm:sqref>
        </x14:dataValidation>
        <x14:dataValidation type="list" allowBlank="1" showInputMessage="1" showErrorMessage="1" xr:uid="{BAF6A606-80B7-4EDC-AB21-FE5C313AB278}">
          <x14:formula1>
            <xm:f>'Info for Data Validation'!$A$106:$A$159</xm:f>
          </x14:formula1>
          <xm:sqref>B151</xm:sqref>
        </x14:dataValidation>
        <x14:dataValidation type="list" allowBlank="1" showInputMessage="1" showErrorMessage="1" xr:uid="{42DB9E71-1B7B-4AAC-9579-F86255730778}">
          <x14:formula1>
            <xm:f>'Info for Data Validation'!$A$71:$A$74</xm:f>
          </x14:formula1>
          <xm:sqref>B151</xm:sqref>
        </x14:dataValidation>
        <x14:dataValidation type="list" allowBlank="1" showInputMessage="1" showErrorMessage="1" xr:uid="{2C4A3A58-0683-4F44-9C21-2CD61108D152}">
          <x14:formula1>
            <xm:f>'Info for Data Validation'!$A$71:$A$73</xm:f>
          </x14:formula1>
          <xm:sqref>B151</xm:sqref>
        </x14:dataValidation>
        <x14:dataValidation type="list" allowBlank="1" showInputMessage="1" showErrorMessage="1" xr:uid="{5BCD01B7-8696-4939-BAB8-EC32C1B3B067}">
          <x14:formula1>
            <xm:f>'Info for Data Validation'!$A$97:$A$103</xm:f>
          </x14:formula1>
          <xm:sqref>B150</xm:sqref>
        </x14:dataValidation>
        <x14:dataValidation type="list" allowBlank="1" showInputMessage="1" showErrorMessage="1" xr:uid="{82831D80-ABFC-456C-A0EB-915E9F62D1DA}">
          <x14:formula1>
            <xm:f>'Info for Data Validation'!$B$33:$B$49</xm:f>
          </x14:formula1>
          <xm:sqref>B149</xm:sqref>
        </x14:dataValidation>
        <x14:dataValidation type="list" allowBlank="1" showInputMessage="1" showErrorMessage="1" xr:uid="{80D89AF9-7710-4870-B189-8B33BD5A62AA}">
          <x14:formula1>
            <xm:f>'Info for Data Validation'!$A$71:$A$75</xm:f>
          </x14:formula1>
          <xm:sqref>B148</xm:sqref>
        </x14:dataValidation>
        <x14:dataValidation type="list" allowBlank="1" showInputMessage="1" showErrorMessage="1" xr:uid="{E9607D5D-7B5D-4EFB-9514-40D09004F6F3}">
          <x14:formula1>
            <xm:f>'Info for Data Validation'!$A$77:$A$95</xm:f>
          </x14:formula1>
          <xm:sqref>B86</xm:sqref>
        </x14:dataValidation>
        <x14:dataValidation type="list" allowBlank="1" showInputMessage="1" showErrorMessage="1" xr:uid="{7D1B5DE9-D996-4903-B9DA-830A39C5BF98}">
          <x14:formula1>
            <xm:f>'Info for Data Validation'!$C$28:$C$41</xm:f>
          </x14:formula1>
          <xm:sqref>B20:B22</xm:sqref>
        </x14:dataValidation>
        <x14:dataValidation type="list" allowBlank="1" showInputMessage="1" showErrorMessage="1" xr:uid="{147A7DAB-1322-49E8-A4C9-A7D29EDAFB36}">
          <x14:formula1>
            <xm:f>'Info for Data Validation'!$B$16:$B$20</xm:f>
          </x14:formula1>
          <xm:sqref>B29</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1"/>
  <dimension ref="A1:CD31"/>
  <sheetViews>
    <sheetView zoomScaleNormal="100" workbookViewId="0">
      <pane ySplit="1" topLeftCell="A2" activePane="bottomLeft" state="frozen"/>
      <selection pane="bottomLeft"/>
    </sheetView>
  </sheetViews>
  <sheetFormatPr defaultColWidth="9.109375" defaultRowHeight="23.4" x14ac:dyDescent="0.45"/>
  <cols>
    <col min="1" max="1" width="24.44140625" style="5" customWidth="1"/>
    <col min="2" max="2" width="12.44140625" style="6" customWidth="1"/>
    <col min="3" max="3" width="9.5546875" style="6" customWidth="1"/>
    <col min="4" max="4" width="17.5546875" style="6" customWidth="1"/>
    <col min="5" max="5" width="13.6640625" style="6" customWidth="1"/>
    <col min="6" max="6" width="19.88671875" style="6" customWidth="1"/>
    <col min="7" max="7" width="19" style="6" customWidth="1"/>
    <col min="8" max="8" width="19.109375" style="6" customWidth="1"/>
    <col min="9" max="9" width="16.33203125" style="6" customWidth="1"/>
    <col min="10" max="10" width="26.6640625" style="6" customWidth="1"/>
    <col min="11" max="11" width="15.33203125" style="6" customWidth="1"/>
    <col min="12" max="12" width="20.5546875" style="6" customWidth="1"/>
    <col min="13" max="13" width="36.44140625" style="6" customWidth="1"/>
    <col min="14" max="14" width="33" style="5" customWidth="1"/>
    <col min="15" max="15" width="52.88671875" style="5" customWidth="1"/>
    <col min="16" max="16" width="38.5546875" style="7" customWidth="1"/>
    <col min="17" max="18" width="50.33203125" style="7" customWidth="1"/>
    <col min="19" max="22" width="10.6640625" style="7" customWidth="1"/>
    <col min="23" max="23" width="42.109375" style="7" customWidth="1"/>
    <col min="24" max="24" width="45.44140625" style="7" customWidth="1"/>
    <col min="25" max="25" width="39.44140625" style="7" customWidth="1"/>
    <col min="26" max="26" width="15.109375" style="7" customWidth="1"/>
    <col min="27" max="27" width="44.33203125" style="7" customWidth="1"/>
    <col min="28" max="28" width="44" style="7" customWidth="1"/>
    <col min="29" max="32" width="10.6640625" style="7" customWidth="1"/>
    <col min="33" max="33" width="36.109375" style="7" customWidth="1"/>
    <col min="34" max="34" width="39.44140625" style="7" customWidth="1"/>
    <col min="35" max="35" width="27.5546875" style="7" customWidth="1"/>
    <col min="36" max="36" width="37.6640625" style="49" customWidth="1"/>
    <col min="37" max="37" width="29.5546875" style="53" customWidth="1"/>
    <col min="38" max="38" width="22.33203125" style="53" customWidth="1"/>
    <col min="39" max="39" width="23.5546875" style="53" customWidth="1"/>
    <col min="40" max="40" width="22.33203125" style="53" customWidth="1"/>
    <col min="41" max="41" width="22.6640625" style="53" customWidth="1"/>
    <col min="42" max="42" width="22.33203125" style="53" customWidth="1"/>
    <col min="43" max="43" width="23.5546875" style="53" customWidth="1"/>
    <col min="44" max="45" width="22.33203125" style="53" customWidth="1"/>
    <col min="46" max="46" width="16.88671875" style="53" customWidth="1"/>
    <col min="47" max="47" width="73.44140625" style="53" customWidth="1"/>
    <col min="48" max="48" width="32.5546875" style="53" customWidth="1"/>
    <col min="49" max="49" width="34.88671875" style="54" customWidth="1"/>
    <col min="50" max="50" width="32.33203125" style="53" customWidth="1"/>
    <col min="51" max="51" width="32.44140625" style="50" customWidth="1"/>
    <col min="52" max="52" width="23.5546875" style="23" customWidth="1"/>
    <col min="53" max="53" width="27.44140625" style="5" customWidth="1"/>
    <col min="54" max="54" width="44.88671875" style="5" customWidth="1"/>
    <col min="55" max="55" width="30.44140625" style="6" customWidth="1"/>
    <col min="56" max="56" width="16" style="6" customWidth="1"/>
    <col min="57" max="57" width="16.44140625" style="6" customWidth="1"/>
    <col min="58" max="58" width="32.33203125" style="6" customWidth="1"/>
    <col min="59" max="59" width="15" style="6" customWidth="1"/>
    <col min="60" max="60" width="16.109375" style="17" customWidth="1"/>
    <col min="61" max="61" width="14.6640625" style="6" customWidth="1"/>
    <col min="62" max="62" width="15.109375" style="17" customWidth="1"/>
    <col min="63" max="63" width="15.44140625" customWidth="1"/>
    <col min="64" max="64" width="16.5546875" style="17" customWidth="1"/>
    <col min="65" max="65" width="15.109375" style="17" customWidth="1"/>
    <col min="66" max="66" width="15.5546875" style="17" customWidth="1"/>
    <col min="67" max="67" width="14.33203125" style="17" customWidth="1"/>
    <col min="68" max="68" width="56.5546875" style="17" customWidth="1"/>
    <col min="69" max="69" width="73.44140625" style="17" customWidth="1"/>
    <col min="70" max="70" width="58.88671875" style="17" customWidth="1"/>
    <col min="71" max="71" width="59.6640625" style="17" customWidth="1"/>
    <col min="72" max="72" width="25.33203125" style="17" customWidth="1"/>
    <col min="73" max="73" width="27.33203125" style="17" customWidth="1"/>
    <col min="74" max="74" width="24.6640625" style="17" customWidth="1"/>
    <col min="75" max="75" width="28.44140625" style="17" customWidth="1"/>
    <col min="76" max="76" width="32" style="17" customWidth="1"/>
    <col min="77" max="77" width="10.6640625" style="17" customWidth="1"/>
    <col min="78" max="78" width="58.88671875" style="17" customWidth="1"/>
    <col min="79" max="79" width="10.6640625" style="5" customWidth="1"/>
    <col min="80" max="80" width="11.44140625" style="5" customWidth="1"/>
    <col min="81" max="81" width="9.109375" style="5"/>
    <col min="82" max="82" width="9.109375" style="9"/>
    <col min="83" max="16384" width="9.109375" style="5"/>
  </cols>
  <sheetData>
    <row r="1" spans="1:80" s="11" customFormat="1" ht="54.6" x14ac:dyDescent="0.35">
      <c r="A1" s="253" t="s">
        <v>42</v>
      </c>
      <c r="B1" s="254" t="s">
        <v>43</v>
      </c>
      <c r="C1" s="255" t="s">
        <v>44</v>
      </c>
      <c r="D1" s="256" t="s">
        <v>45</v>
      </c>
      <c r="E1" s="256" t="s">
        <v>46</v>
      </c>
      <c r="F1" s="256" t="s">
        <v>47</v>
      </c>
      <c r="G1" s="256" t="s">
        <v>48</v>
      </c>
      <c r="H1" s="256" t="s">
        <v>49</v>
      </c>
      <c r="I1" s="256" t="s">
        <v>50</v>
      </c>
      <c r="J1" s="256" t="s">
        <v>51</v>
      </c>
      <c r="K1" s="256" t="s">
        <v>52</v>
      </c>
      <c r="L1" s="256" t="s">
        <v>299</v>
      </c>
      <c r="M1" s="254" t="s">
        <v>53</v>
      </c>
      <c r="N1" s="257" t="s">
        <v>54</v>
      </c>
      <c r="O1" s="257" t="s">
        <v>485</v>
      </c>
      <c r="P1" s="258" t="s">
        <v>55</v>
      </c>
      <c r="Q1" s="258" t="s">
        <v>358</v>
      </c>
      <c r="R1" s="258" t="s">
        <v>359</v>
      </c>
      <c r="S1" s="258" t="s">
        <v>360</v>
      </c>
      <c r="T1" s="258" t="s">
        <v>361</v>
      </c>
      <c r="U1" s="258" t="s">
        <v>362</v>
      </c>
      <c r="V1" s="258" t="s">
        <v>363</v>
      </c>
      <c r="W1" s="258" t="s">
        <v>383</v>
      </c>
      <c r="X1" s="258" t="s">
        <v>384</v>
      </c>
      <c r="Y1" s="258" t="s">
        <v>385</v>
      </c>
      <c r="Z1" s="258" t="s">
        <v>56</v>
      </c>
      <c r="AA1" s="258" t="s">
        <v>364</v>
      </c>
      <c r="AB1" s="258" t="s">
        <v>57</v>
      </c>
      <c r="AC1" s="258" t="s">
        <v>365</v>
      </c>
      <c r="AD1" s="258" t="s">
        <v>366</v>
      </c>
      <c r="AE1" s="258" t="s">
        <v>367</v>
      </c>
      <c r="AF1" s="258" t="s">
        <v>368</v>
      </c>
      <c r="AG1" s="258" t="s">
        <v>386</v>
      </c>
      <c r="AH1" s="258" t="s">
        <v>387</v>
      </c>
      <c r="AI1" s="258" t="s">
        <v>388</v>
      </c>
      <c r="AJ1" s="259" t="s">
        <v>58</v>
      </c>
      <c r="AK1" s="260" t="s">
        <v>486</v>
      </c>
      <c r="AL1" s="260" t="s">
        <v>487</v>
      </c>
      <c r="AM1" s="260" t="s">
        <v>488</v>
      </c>
      <c r="AN1" s="260" t="s">
        <v>489</v>
      </c>
      <c r="AO1" s="260" t="s">
        <v>490</v>
      </c>
      <c r="AP1" s="260" t="s">
        <v>491</v>
      </c>
      <c r="AQ1" s="260" t="s">
        <v>492</v>
      </c>
      <c r="AR1" s="260" t="s">
        <v>493</v>
      </c>
      <c r="AS1" s="260" t="s">
        <v>494</v>
      </c>
      <c r="AT1" s="260" t="s">
        <v>495</v>
      </c>
      <c r="AU1" s="260" t="s">
        <v>59</v>
      </c>
      <c r="AV1" s="260" t="s">
        <v>389</v>
      </c>
      <c r="AW1" s="261" t="s">
        <v>390</v>
      </c>
      <c r="AX1" s="261" t="s">
        <v>391</v>
      </c>
      <c r="AY1" s="262" t="s">
        <v>392</v>
      </c>
      <c r="AZ1" s="263" t="s">
        <v>60</v>
      </c>
      <c r="BA1" s="263" t="s">
        <v>61</v>
      </c>
      <c r="BB1" s="264" t="s">
        <v>295</v>
      </c>
      <c r="BC1" s="264" t="s">
        <v>496</v>
      </c>
      <c r="BD1" s="265" t="s">
        <v>62</v>
      </c>
      <c r="BE1" s="265" t="s">
        <v>63</v>
      </c>
      <c r="BF1" s="264" t="s">
        <v>369</v>
      </c>
      <c r="BG1" s="264" t="s">
        <v>370</v>
      </c>
      <c r="BH1" s="264" t="s">
        <v>371</v>
      </c>
      <c r="BI1" s="264" t="s">
        <v>372</v>
      </c>
      <c r="BJ1" s="264" t="s">
        <v>373</v>
      </c>
      <c r="BK1" s="264" t="s">
        <v>374</v>
      </c>
      <c r="BL1" s="264" t="s">
        <v>375</v>
      </c>
      <c r="BM1" s="264" t="s">
        <v>376</v>
      </c>
      <c r="BN1" s="264" t="s">
        <v>377</v>
      </c>
      <c r="BO1" s="264" t="s">
        <v>64</v>
      </c>
      <c r="BP1" s="264" t="s">
        <v>378</v>
      </c>
      <c r="BQ1" s="264" t="s">
        <v>542</v>
      </c>
      <c r="BR1" s="266" t="s">
        <v>393</v>
      </c>
      <c r="BS1" s="266" t="s">
        <v>394</v>
      </c>
      <c r="BT1" s="267" t="s">
        <v>395</v>
      </c>
      <c r="BU1" s="267" t="s">
        <v>397</v>
      </c>
      <c r="BV1" s="267" t="s">
        <v>396</v>
      </c>
      <c r="BW1" s="266" t="s">
        <v>398</v>
      </c>
      <c r="BX1" s="266" t="s">
        <v>65</v>
      </c>
      <c r="BY1" s="266" t="s">
        <v>379</v>
      </c>
      <c r="BZ1" s="266" t="s">
        <v>66</v>
      </c>
    </row>
    <row r="2" spans="1:80" s="8" customFormat="1" ht="39.6" x14ac:dyDescent="0.25">
      <c r="A2" s="166" t="s">
        <v>497</v>
      </c>
      <c r="B2" s="166" t="s">
        <v>426</v>
      </c>
      <c r="C2" s="167" t="s">
        <v>96</v>
      </c>
      <c r="D2" s="167" t="s">
        <v>67</v>
      </c>
      <c r="E2" s="167" t="s">
        <v>96</v>
      </c>
      <c r="F2" s="167"/>
      <c r="G2" s="167"/>
      <c r="H2" s="167"/>
      <c r="I2" s="167" t="s">
        <v>96</v>
      </c>
      <c r="J2" s="167" t="s">
        <v>96</v>
      </c>
      <c r="K2" s="167" t="s">
        <v>96</v>
      </c>
      <c r="L2" s="167" t="s">
        <v>68</v>
      </c>
      <c r="M2" s="168" t="s">
        <v>420</v>
      </c>
      <c r="N2" s="169" t="s">
        <v>105</v>
      </c>
      <c r="O2" s="169" t="s">
        <v>140</v>
      </c>
      <c r="P2" s="166"/>
      <c r="Q2" s="166"/>
      <c r="R2" s="166"/>
      <c r="S2" s="166"/>
      <c r="T2" s="166"/>
      <c r="U2" s="166"/>
      <c r="V2" s="166"/>
      <c r="W2" s="170" t="str">
        <f>IF(N2='Info for Data Validation'!$D$1,"",(IF(OR(N2='Info for Data Validation'!$D$2,N2='Info for Data Validation'!$D$3), IF(ISERROR(AVERAGE(Q2,R2)), " ",AVERAGE(Q2,R2)),IF(ISERROR(1-((U2+V2)/(S2+T2))), " ", 1-((U2+V2)/(S2+T2))))))</f>
        <v xml:space="preserve"> </v>
      </c>
      <c r="X2" s="170" t="str">
        <f>IF(N2='Info for Data Validation'!$D$1,"",(IF(OR(N2='Info for Data Validation'!$D$2, N2='Info for Data Validation'!$D$3),IF(OR(Q2="",R2=""), " ", ABS((Q2-R2)/IF(N2='Info for Data Validation'!$D$2,1,100))),IF(ISERROR(ABS((1-(U2/S2))-(1-(V2/T2)))), " ", ABS((1-(U2/S2))-(1-(V2/T2)))))))</f>
        <v xml:space="preserve"> </v>
      </c>
      <c r="Y2" s="171" t="str">
        <f>IF((Main!$B$42="Select Boundary") * (A2&lt;&gt;""),"Main B39",IF(OR(AND(Q2&lt;&gt;"",R2&lt;&gt;""),AND(S2&lt;&gt;"",T2&lt;&gt;"",U2&lt;&gt;"",V2&lt;&gt;"")),IF(OR(AND(Main!$B$42="Cautious",X2&gt;=VLOOKUP(W2,Cutoffs!A5:C1005,2)),AND(Main!$B$42="Optimistic",X2&gt;=VLOOKUP(W2,Cutoffs!A5:C1005,3))),"No","Yes"),""))</f>
        <v/>
      </c>
      <c r="Z2" s="166"/>
      <c r="AA2" s="166"/>
      <c r="AB2" s="166"/>
      <c r="AC2" s="166">
        <v>795</v>
      </c>
      <c r="AD2" s="166">
        <v>648</v>
      </c>
      <c r="AE2" s="166">
        <v>754</v>
      </c>
      <c r="AF2" s="166">
        <v>629</v>
      </c>
      <c r="AG2" s="170">
        <f>IF(N2='Info for Data Validation'!$D$1,"",(IF(OR(N2='Info for Data Validation'!$D$2, N2='Info for Data Validation'!$D$3),IF(ISERROR(AVERAGE(AA2,AB2)), " ",IF(N2='Info for Data Validation'!$D$3,AVERAGE(AA2,AB2)/100, AVERAGE(AA2,AB2))),IF(ISERROR(1-((AE2+AF2)/(AC2+AD2))), " ", 1-((AE2+AF2)/(AC2+AD2))))))</f>
        <v>4.1580041580041582E-2</v>
      </c>
      <c r="AH2" s="170">
        <f>IF(N2='Info for Data Validation'!$D$1,"",(IF(OR(N2='Info for Data Validation'!$D$2, N2='Info for Data Validation'!$D$3),IF(OR(AA2="",AB2=""), " ", ABS((AA2-AB2)/IF(N2='Info for Data Validation'!$D$2, 1, 100))),IF(ISERROR(ABS((1-(AE2/AC2))-(1-(AF2/AD2)))), " ", ABS((1-(AE2/AC2))-(1-(AF2/AD2)))))))</f>
        <v>2.2251339389704139E-2</v>
      </c>
      <c r="AI2" s="171" t="str">
        <f>IF((Main!$B$42="Select Boundary")*(A2&lt;&gt;""),"Main B39",IF(OR(AND(AA2&lt;&gt;"",AB2&lt;&gt;""),AND(AC2&lt;&gt;"",AD2&lt;&gt;"",AE2&lt;&gt;"",AF2&lt;&gt;"")),IF(OR(AND(Main!$B$42="Cautious",AH2&gt;=VLOOKUP(AG2,Cutoffs!$A$5:'Cutoffs'!$C$1005,2,2)),AND(Main!$B$42="Optimistic",AH2&gt;=VLOOKUP(AG2,Cutoffs!$A$5:'Cutoffs'!$C$1005,3))),"No","Yes"),""))</f>
        <v>Yes</v>
      </c>
      <c r="AJ2" s="172" t="s">
        <v>71</v>
      </c>
      <c r="AK2" s="167"/>
      <c r="AL2" s="167"/>
      <c r="AM2" s="167"/>
      <c r="AN2" s="167"/>
      <c r="AO2" s="167"/>
      <c r="AP2" s="167"/>
      <c r="AQ2" s="167"/>
      <c r="AR2" s="167"/>
      <c r="AS2" s="167"/>
      <c r="AT2" s="167"/>
      <c r="AU2" s="167" t="s">
        <v>72</v>
      </c>
      <c r="AV2" s="167" t="str">
        <f>IF(C2="Yes", "N/A",IF(AN2="","",IF(O2='Info for Data Validation'!C24,AN2+AR2-1,((AN2+AR2-2)-2*((AN2+AR2)/(AO2+AS2)-1*AU2))^2/((AN2+AR2-2)*(1-AU2)^2+(AN2+AR2)/(AO2+AS2)*(AN2+AR2-2*(AN2+AR2)/(AO2+AS2))*(AU2^2)+2*(AN2+AR2-2*(AN2+AR2)/(AO2+AS2))*AU2*(1-AU2)))))</f>
        <v>N/A</v>
      </c>
      <c r="AW2" s="173" t="str">
        <f>IF(C2="Yes","N/A",IF(AM2="","",IF(AJ2 = 'Info for Data Validation'!$B$24, SQRT(((Data!AN2-1)*(AM2^2)+(AR2-1)*(AQ2^2))/(AN2+AR2-2)), SQRT(((AN2+AR2-1)/(AN2+AR2-2)*(AT2^2))-(AN2*AR2/((AN2+AR2)*(AN2+AR2-2)))*AK2^2))))</f>
        <v>N/A</v>
      </c>
      <c r="AX2" s="173" t="str">
        <f>IF(AJ2='Info for Data Validation'!$B$23,"",IF(AJ2='Info for Data Validation'!$B$26,LN((AL2/(1-AL2))/(AP2/(1-AP2)))/1.65,IF(O2='Info for Data Validation'!$C$23,"Select Unit of Assignment in Column N",IF(AND(AU2 = 'Info for Data Validation'!$B$28, O2='Info for Data Validation'!$C$25), "Select ICC in column AT",IF(AW2=0,0,AK2/AW2*(1-(3/(4*AV2-1)))*IF(O2='Info for Data Validation'!$C$24, 1, SQRT(1-((2*((AN2+AR2)/(AO2+AS2)-1))*AU2)/(AN2+AR2-2))))))))</f>
        <v/>
      </c>
      <c r="AY2" s="172" t="str">
        <f t="shared" ref="AY2:AY4" si="0">IF(AX2="","",IF(ABS(AX2)&gt;0.25,"No",IF(ABS(AX2)&lt;=0.05,"Yes","Adjustable Range")))</f>
        <v/>
      </c>
      <c r="AZ2" s="167" t="s">
        <v>68</v>
      </c>
      <c r="BA2" s="167" t="s">
        <v>68</v>
      </c>
      <c r="BB2" s="171" t="s">
        <v>297</v>
      </c>
      <c r="BC2" s="172" t="s">
        <v>144</v>
      </c>
      <c r="BD2" s="166"/>
      <c r="BE2" s="166"/>
      <c r="BF2" s="166"/>
      <c r="BG2" s="166">
        <f>0.4+0.303</f>
        <v>0.70300000000000007</v>
      </c>
      <c r="BH2" s="166"/>
      <c r="BI2" s="166">
        <v>754</v>
      </c>
      <c r="BJ2" s="166"/>
      <c r="BK2" s="166">
        <v>0.4</v>
      </c>
      <c r="BL2" s="166"/>
      <c r="BM2" s="166">
        <v>629</v>
      </c>
      <c r="BN2" s="166"/>
      <c r="BO2" s="166"/>
      <c r="BP2" s="166"/>
      <c r="BQ2" s="167" t="s">
        <v>72</v>
      </c>
      <c r="BR2" s="173">
        <f>IF(BI2="","",BI2+BM2)</f>
        <v>1383</v>
      </c>
      <c r="BS2" s="173" t="str">
        <f>IF(BJ2="","",BJ2+BN2)</f>
        <v/>
      </c>
      <c r="BT2" s="173">
        <f>IF(BR2="","",IF(O2='Info for Data Validation'!C24,Data!BR2-1,((BR2-2)-2*(BR2/BS2-1)*BQ2)^2/((BR2-2)*(1-BQ2)^2+BR2/BS2*(BR2-2*(BR2/BS2))*(BQ2^2)+2*(BR2-2*BR2/BS2)*BQ2*(1-BQ2))))</f>
        <v>1382</v>
      </c>
      <c r="BU2" s="173" t="str">
        <f>IF(C2="Yes","N/A",IF(BC2='Info for Data Validation'!$B$24,IF(BH2="","",SQRT(((BI2-1)*(BH2^2)+(BM2-1)*(BL2^2))/(BR2-2))),IF(BO2="","",SQRT(
((BR2-1)/(BR2-2))*(BO2^2)-((BI2*BM2)/((BR2)*(BR2-2)))*BF2^2))))</f>
        <v>N/A</v>
      </c>
      <c r="BV2" s="173">
        <f>IF(BC2='Info for Data Validation'!$B$23,"",IF(BC2='Info for Data Validation'!$B$26,LN((BG2/(1-BG2))/(BK2/(1-BK2)))/1.65,IF(O2='Info for Data Validation'!$C$23,"Select Unit of Assignment in Column N",IF(AND(BQ2 = 'Info for Data Validation'!$B$28, OR(BC2='Info for Data Validation'!$C$24,BC2='Info for Data Validation'!$C$25)), "Select ICC in column BP",IF(BF2=0,0,BF2/BU2*(1-(3/(4*BT2-1)))*IF(O2='Info for Data Validation'!$C$24, 1, SQRT(1-((2*((BR2)/(BS2)-1))*BQ2)/(BR2-2))))))))</f>
        <v>0.76793324916129091</v>
      </c>
      <c r="BW2" s="173">
        <f>IF(BV2="","",IF(BC2='Info for Data Validation'!B26,1/1.65*SQRT(1/(BG2*BI2)+1/((1-BG2*BI2))+1/(BK2*BM2)+1/((1-BK2)*BM2))*IF(O2='Info for Data Validation'!$C$24,1,SQRT(1+(BR2/BS2-1*Data!BQ2))),(1-(3/(4*BT2-1)))*IF(O2='Info for Data Validation'!$C$24,SQRT(((BP2/BU2)^2)+(BV2^2)/(2*(BR2))),SQRT(((BP2/BU2)^2)*(1-(2*(BR2/BS2-1)*BQ2)/(BR2-2))+(BV2^2)/(2*BT2)))))</f>
        <v>4.9313768176980299E-2</v>
      </c>
      <c r="BX2" s="173"/>
      <c r="BY2" s="167"/>
      <c r="BZ2" s="167" t="s">
        <v>143</v>
      </c>
      <c r="CB2" s="10"/>
    </row>
    <row r="3" spans="1:80" s="8" customFormat="1" ht="39.6" x14ac:dyDescent="0.25">
      <c r="A3" s="174" t="s">
        <v>498</v>
      </c>
      <c r="B3" s="174" t="s">
        <v>426</v>
      </c>
      <c r="C3" s="175" t="s">
        <v>96</v>
      </c>
      <c r="D3" s="175" t="s">
        <v>67</v>
      </c>
      <c r="E3" s="175" t="s">
        <v>96</v>
      </c>
      <c r="F3" s="175"/>
      <c r="G3" s="175"/>
      <c r="H3" s="175"/>
      <c r="I3" s="175" t="s">
        <v>96</v>
      </c>
      <c r="J3" s="175" t="s">
        <v>96</v>
      </c>
      <c r="K3" s="175" t="s">
        <v>96</v>
      </c>
      <c r="L3" s="175" t="s">
        <v>68</v>
      </c>
      <c r="M3" s="176" t="s">
        <v>420</v>
      </c>
      <c r="N3" s="177" t="s">
        <v>69</v>
      </c>
      <c r="O3" s="177" t="s">
        <v>70</v>
      </c>
      <c r="P3" s="174"/>
      <c r="Q3" s="174"/>
      <c r="R3" s="174"/>
      <c r="S3" s="174"/>
      <c r="T3" s="174"/>
      <c r="U3" s="174"/>
      <c r="V3" s="174"/>
      <c r="W3" s="178" t="str">
        <f>IF(N3='Info for Data Validation'!$D$1,"",(IF(OR(N3='Info for Data Validation'!$D$2,N3='Info for Data Validation'!$D$3), IF(ISERROR(AVERAGE(Q3,R3)), " ",AVERAGE(Q3,R3)),IF(ISERROR(1-((U3+V3)/(S3+T3))), " ", 1-((U3+V3)/(S3+T3))))))</f>
        <v/>
      </c>
      <c r="X3" s="178" t="str">
        <f>IF(N3='Info for Data Validation'!$D$1,"",(IF(OR(N3='Info for Data Validation'!$D$2, N3='Info for Data Validation'!$D$3),IF(OR(Q3="",R3=""), " ", ABS((Q3-R3)/IF(N3='Info for Data Validation'!$D$2,1,100))),IF(ISERROR(ABS((1-(U3/S3))-(1-(V3/T3)))), " ", ABS((1-(U3/S3))-(1-(V3/T3)))))))</f>
        <v/>
      </c>
      <c r="Y3" s="179" t="str">
        <f>IF((Main!$B$42="Select Boundary") * (A3&lt;&gt;""),"Main B39",IF(OR(AND(Q3&lt;&gt;"",R3&lt;&gt;""),AND(S3&lt;&gt;"",T3&lt;&gt;"",U3&lt;&gt;"",V3&lt;&gt;"")),IF(OR(AND(Main!$B$42="Cautious",X3&gt;=VLOOKUP(W3,Cutoffs!A6:C1006,2)),AND(Main!$B$42="Optimistic",X3&gt;=VLOOKUP(W3,Cutoffs!A6:C1006,3))),"No","Yes"),""))</f>
        <v/>
      </c>
      <c r="Z3" s="174"/>
      <c r="AA3" s="174"/>
      <c r="AB3" s="174"/>
      <c r="AC3" s="174"/>
      <c r="AD3" s="174"/>
      <c r="AE3" s="174"/>
      <c r="AF3" s="174"/>
      <c r="AG3" s="178" t="str">
        <f>IF(N3='Info for Data Validation'!$D$1,"",(IF(OR(N3='Info for Data Validation'!$D$2, N3='Info for Data Validation'!$D$3),IF(ISERROR(AVERAGE(AA3,AB3)), " ",IF(N3='Info for Data Validation'!$D$3,AVERAGE(AA3,AB3)/100, AVERAGE(AA3,AB3))),IF(ISERROR(1-((AE3+AF3)/(AC3+AD3))), " ", 1-((AE3+AF3)/(AC3+AD3))))))</f>
        <v/>
      </c>
      <c r="AH3" s="178" t="str">
        <f>IF(N3='Info for Data Validation'!$D$1,"",(IF(OR(N3='Info for Data Validation'!$D$2, N3='Info for Data Validation'!$D$3),IF(OR(AA3="",AB3=""), " ", ABS((AA3-AB3)/IF(N3='Info for Data Validation'!$D$2, 1, 100))),IF(ISERROR(ABS((1-(AE3/AC3))-(1-(AF3/AD3)))), " ", ABS((1-(AE3/AC3))-(1-(AF3/AD3)))))))</f>
        <v/>
      </c>
      <c r="AI3" s="179" t="str">
        <f>IF((Main!$B$42="Select Boundary")*(A3&lt;&gt;""),"Main B39",IF(OR(AND(AA3&lt;&gt;"",AB3&lt;&gt;""),AND(AC3&lt;&gt;"",AD3&lt;&gt;"",AE3&lt;&gt;"",AF3&lt;&gt;"")),IF(OR(AND(Main!$B$42="Cautious",AH3&gt;=VLOOKUP(AG3,Cutoffs!$A$5:'Cutoffs'!$C$1005,2,2)),AND(Main!$B$42="Optimistic",AH3&gt;=VLOOKUP(AG3,Cutoffs!$A$5:'Cutoffs'!$C$1005,3))),"No","Yes"),""))</f>
        <v/>
      </c>
      <c r="AJ3" s="180" t="s">
        <v>71</v>
      </c>
      <c r="AK3" s="175"/>
      <c r="AL3" s="175"/>
      <c r="AM3" s="175"/>
      <c r="AN3" s="175"/>
      <c r="AO3" s="175"/>
      <c r="AP3" s="175"/>
      <c r="AQ3" s="175"/>
      <c r="AR3" s="175"/>
      <c r="AS3" s="175"/>
      <c r="AT3" s="175"/>
      <c r="AU3" s="175" t="s">
        <v>72</v>
      </c>
      <c r="AV3" s="175"/>
      <c r="AW3" s="181" t="str">
        <f>IF(C3="Yes","N/A",IF(AM3="","",IF(AJ3 = 'Info for Data Validation'!$B$24, SQRT(((Data!AN3-1)*(AM3^2)+(AR3-1)*(AQ3^2))/(AN3+AR3-2)), SQRT(((AN3+AR3-1)/(AN3+AR3-2)*(AT3^2))-(AN3*AR3/((AN3+AR3)*(AN3+AR3-2)))*AK3^2))))</f>
        <v>N/A</v>
      </c>
      <c r="AX3" s="181" t="str">
        <f>IF(AJ3='Info for Data Validation'!$B$23,"",IF(AJ3='Info for Data Validation'!$B$26,LN((AL3/(1-AL3))/(AP3/(1-AP3)))/1.65,IF(O3='Info for Data Validation'!$C$23,"Select Unit of Assignment in Column N",IF(AND(AU3 = 'Info for Data Validation'!$B$28, O3='Info for Data Validation'!$C$25), "Select ICC in column AT",IF(AW3=0,0,AK3/AW3*(1-(3/(4*AV3-1)))*IF(O3='Info for Data Validation'!$C$24, 1, SQRT(1-((2*((AN3+AR3)/(AO3+AS3)-1))*AU3)/(AN3+AR3-2))))))))</f>
        <v/>
      </c>
      <c r="AY3" s="180" t="str">
        <f t="shared" si="0"/>
        <v/>
      </c>
      <c r="AZ3" s="175" t="s">
        <v>68</v>
      </c>
      <c r="BA3" s="175" t="s">
        <v>68</v>
      </c>
      <c r="BB3" s="179" t="s">
        <v>296</v>
      </c>
      <c r="BC3" s="180" t="s">
        <v>71</v>
      </c>
      <c r="BD3" s="174"/>
      <c r="BE3" s="174"/>
      <c r="BF3" s="174"/>
      <c r="BG3" s="174"/>
      <c r="BH3" s="174"/>
      <c r="BI3" s="174"/>
      <c r="BJ3" s="174"/>
      <c r="BK3" s="174"/>
      <c r="BL3" s="174"/>
      <c r="BM3" s="174"/>
      <c r="BN3" s="174"/>
      <c r="BO3" s="174"/>
      <c r="BP3" s="174"/>
      <c r="BQ3" s="175" t="s">
        <v>72</v>
      </c>
      <c r="BR3" s="182" t="str">
        <f t="shared" ref="BR3:BR21" si="1">IF(BI3="","",BI3+BM3)</f>
        <v/>
      </c>
      <c r="BS3" s="182" t="str">
        <f t="shared" ref="BS3:BS21" si="2">IF(BJ3="","",BJ3+BN3)</f>
        <v/>
      </c>
      <c r="BT3" s="182" t="str">
        <f>IF(BR3="","",IF(O3='Info for Data Validation'!C25,Data!BR3-1,((BR3-2)-2*(BR3/BS3-1)*BQ3)^2/((BR3-2)*(1-BQ3)^2+BR3/BS3*(BR3-2*(BR3/BS3))*(BQ3^2)+2*(BR3-2*BR3/BS3)*BQ3*(1-BQ3))))</f>
        <v/>
      </c>
      <c r="BU3" s="182" t="str">
        <f>IF(C3="Yes","N/A",IF(BC3='Info for Data Validation'!$B$24,IF(BH3="","",SQRT(((BI3-1)*(BH3^2)+(BM3-1)*(BL3^2))/(BR3-2))),IF(BO3="","",SQRT(
((BR3-1)/(BR3-2))*(BO3^2)-((BI3*BM3)/((BR3)*(BR3-2)))*BF3^2))))</f>
        <v>N/A</v>
      </c>
      <c r="BV3" s="182" t="str">
        <f>IF(BC3='Info for Data Validation'!$B$23,"",IF(BC3='Info for Data Validation'!$B$26,LN((BG3/(1-BG3))/(BK3/(1-BK3)))/1.65,IF(O3='Info for Data Validation'!$C$23,"Select Unit of Assignment in Column N",IF(AND(BQ3 = 'Info for Data Validation'!$B$28, OR(BC3='Info for Data Validation'!$C$24,BC3='Info for Data Validation'!$C$25)), "Select ICC in column BP",IF(BF3=0,0,BF3/BU3*(1-(3/(4*BT3-1)))*IF(O3='Info for Data Validation'!$C$24, 1, SQRT(1-((2*((BR3)/(BS3)-1))*BQ3)/(BR3-2))))))))</f>
        <v/>
      </c>
      <c r="BW3" s="182" t="str">
        <f>IF(BV3="","",IF(BC3='Info for Data Validation'!B27,1/1.65*SQRT(1/(BG3*BI3)+1/((1-BG3*BI3))+1/(BK3*BM3)+1/((1-BK3)*BM3))*IF(O3='Info for Data Validation'!$C$24,1,SQRT(1+(BR3/BS3-1*Data!BQ3))),(1-(3/(4*BT3-1)))*IF(O3='Info for Data Validation'!$C$24,SQRT(((BP3/BU3)^2)+(BV3^2)/(2*(BR3))),SQRT(((BP3/BU3)^2)*(1-(2*(BR3/BS3-1)*BQ3)/(BR3-2))+(BV3^2)/(2*BT3)))))</f>
        <v/>
      </c>
      <c r="BX3" s="182"/>
      <c r="BY3" s="175"/>
      <c r="BZ3" s="175" t="s">
        <v>73</v>
      </c>
      <c r="CB3" s="10"/>
    </row>
    <row r="4" spans="1:80" s="8" customFormat="1" ht="39.6" x14ac:dyDescent="0.25">
      <c r="A4" s="183" t="s">
        <v>414</v>
      </c>
      <c r="B4" s="183" t="s">
        <v>427</v>
      </c>
      <c r="C4" s="184" t="s">
        <v>96</v>
      </c>
      <c r="D4" s="184" t="s">
        <v>67</v>
      </c>
      <c r="E4" s="184" t="s">
        <v>96</v>
      </c>
      <c r="F4" s="184"/>
      <c r="G4" s="184"/>
      <c r="H4" s="184"/>
      <c r="I4" s="184" t="s">
        <v>96</v>
      </c>
      <c r="J4" s="184" t="s">
        <v>96</v>
      </c>
      <c r="K4" s="184" t="s">
        <v>96</v>
      </c>
      <c r="L4" s="184" t="s">
        <v>68</v>
      </c>
      <c r="M4" s="185" t="s">
        <v>420</v>
      </c>
      <c r="N4" s="186" t="s">
        <v>69</v>
      </c>
      <c r="O4" s="186" t="s">
        <v>70</v>
      </c>
      <c r="P4" s="183"/>
      <c r="Q4" s="183"/>
      <c r="R4" s="183"/>
      <c r="S4" s="183"/>
      <c r="T4" s="183"/>
      <c r="U4" s="183"/>
      <c r="V4" s="183"/>
      <c r="W4" s="187" t="str">
        <f>IF(N4='Info for Data Validation'!$D$1,"",(IF(OR(N4='Info for Data Validation'!$D$2,N4='Info for Data Validation'!$D$3), IF(ISERROR(AVERAGE(Q4,R4)), " ",AVERAGE(Q4,R4)),IF(ISERROR(1-((U4+V4)/(S4+T4))), " ", 1-((U4+V4)/(S4+T4))))))</f>
        <v/>
      </c>
      <c r="X4" s="187" t="str">
        <f>IF(N4='Info for Data Validation'!$D$1,"",(IF(OR(N4='Info for Data Validation'!$D$2, N4='Info for Data Validation'!$D$3),IF(OR(Q4="",R4=""), " ", ABS((Q4-R4)/IF(N4='Info for Data Validation'!$D$2,1,100))),IF(ISERROR(ABS((1-(U4/S4))-(1-(V4/T4)))), " ", ABS((1-(U4/S4))-(1-(V4/T4)))))))</f>
        <v/>
      </c>
      <c r="Y4" s="188" t="str">
        <f>IF((Main!$B$42="Select Boundary") * (A4&lt;&gt;""),"Main B39",IF(OR(AND(Q4&lt;&gt;"",R4&lt;&gt;""),AND(S4&lt;&gt;"",T4&lt;&gt;"",U4&lt;&gt;"",V4&lt;&gt;"")),IF(OR(AND(Main!$B$42="Cautious",X4&gt;=VLOOKUP(W4,Cutoffs!A7:C1007,2)),AND(Main!$B$42="Optimistic",X4&gt;=VLOOKUP(W4,Cutoffs!A7:C1007,3))),"No","Yes"),""))</f>
        <v/>
      </c>
      <c r="Z4" s="183"/>
      <c r="AA4" s="183"/>
      <c r="AB4" s="183"/>
      <c r="AC4" s="183"/>
      <c r="AD4" s="183"/>
      <c r="AE4" s="183"/>
      <c r="AF4" s="183"/>
      <c r="AG4" s="187" t="str">
        <f>IF(N4='Info for Data Validation'!$D$1,"",(IF(OR(N4='Info for Data Validation'!$D$2, N4='Info for Data Validation'!$D$3),IF(ISERROR(AVERAGE(AA4,AB4)), " ",IF(N4='Info for Data Validation'!$D$3,AVERAGE(AA4,AB4)/100, AVERAGE(AA4,AB4))),IF(ISERROR(1-((AE4+AF4)/(AC4+AD4))), " ", 1-((AE4+AF4)/(AC4+AD4))))))</f>
        <v/>
      </c>
      <c r="AH4" s="187" t="str">
        <f>IF(N4='Info for Data Validation'!$D$1,"",(IF(OR(N4='Info for Data Validation'!$D$2, N4='Info for Data Validation'!$D$3),IF(OR(AA4="",AB4=""), " ", ABS((AA4-AB4)/IF(N4='Info for Data Validation'!$D$2, 1, 100))),IF(ISERROR(ABS((1-(AE4/AC4))-(1-(AF4/AD4)))), " ", ABS((1-(AE4/AC4))-(1-(AF4/AD4)))))))</f>
        <v/>
      </c>
      <c r="AI4" s="188" t="str">
        <f>IF((Main!$B$42="Select Boundary")*(A4&lt;&gt;""),"Main B39",IF(OR(AND(AA4&lt;&gt;"",AB4&lt;&gt;""),AND(AC4&lt;&gt;"",AD4&lt;&gt;"",AE4&lt;&gt;"",AF4&lt;&gt;"")),IF(OR(AND(Main!$B$42="Cautious",AH4&gt;=VLOOKUP(AG4,Cutoffs!$A$5:'Cutoffs'!$C$1005,2,2)),AND(Main!$B$42="Optimistic",AH4&gt;=VLOOKUP(AG4,Cutoffs!$A$5:'Cutoffs'!$C$1005,3))),"No","Yes"),""))</f>
        <v/>
      </c>
      <c r="AJ4" s="189" t="s">
        <v>71</v>
      </c>
      <c r="AK4" s="184"/>
      <c r="AL4" s="184"/>
      <c r="AM4" s="184"/>
      <c r="AN4" s="184"/>
      <c r="AO4" s="184"/>
      <c r="AP4" s="184"/>
      <c r="AQ4" s="184"/>
      <c r="AR4" s="184"/>
      <c r="AS4" s="184"/>
      <c r="AT4" s="184"/>
      <c r="AU4" s="184" t="s">
        <v>72</v>
      </c>
      <c r="AV4" s="184"/>
      <c r="AW4" s="190" t="str">
        <f>IF(C4="Yes","N/A",IF(AM4="","",IF(AJ4 = 'Info for Data Validation'!$B$24, SQRT(((Data!AN4-1)*(AM4^2)+(AR4-1)*(AQ4^2))/(AN4+AR4-2)), SQRT(((AN4+AR4-1)/(AN4+AR4-2)*(AT4^2))-(AN4*AR4/((AN4+AR4)*(AN4+AR4-2)))*AK4^2))))</f>
        <v>N/A</v>
      </c>
      <c r="AX4" s="190" t="str">
        <f>IF(AJ4='Info for Data Validation'!$B$23,"",IF(AJ4='Info for Data Validation'!$B$26,LN((AL4/(1-AL4))/(AP4/(1-AP4)))/1.65,IF(O4='Info for Data Validation'!$C$23,"Select Unit of Assignment in Column N",IF(AND(AU4 = 'Info for Data Validation'!$B$28, O4='Info for Data Validation'!$C$25), "Select ICC in column AT",IF(AW4=0,0,AK4/AW4*(1-(3/(4*AV4-1)))*IF(O4='Info for Data Validation'!$C$24, 1, SQRT(1-((2*((AN4+AR4)/(AO4+AS4)-1))*AU4)/(AN4+AR4-2))))))))</f>
        <v/>
      </c>
      <c r="AY4" s="189" t="str">
        <f t="shared" si="0"/>
        <v/>
      </c>
      <c r="AZ4" s="184" t="s">
        <v>68</v>
      </c>
      <c r="BA4" s="184" t="s">
        <v>68</v>
      </c>
      <c r="BB4" s="188" t="s">
        <v>296</v>
      </c>
      <c r="BC4" s="189" t="s">
        <v>71</v>
      </c>
      <c r="BD4" s="183"/>
      <c r="BE4" s="183"/>
      <c r="BF4" s="183"/>
      <c r="BG4" s="183"/>
      <c r="BH4" s="183"/>
      <c r="BI4" s="183"/>
      <c r="BJ4" s="183"/>
      <c r="BK4" s="183"/>
      <c r="BL4" s="183"/>
      <c r="BM4" s="183"/>
      <c r="BN4" s="183"/>
      <c r="BO4" s="183"/>
      <c r="BP4" s="183"/>
      <c r="BQ4" s="184" t="s">
        <v>72</v>
      </c>
      <c r="BR4" s="191" t="str">
        <f t="shared" si="1"/>
        <v/>
      </c>
      <c r="BS4" s="191" t="str">
        <f t="shared" si="2"/>
        <v/>
      </c>
      <c r="BT4" s="191" t="str">
        <f>IF(BR4="","",IF(O4='Info for Data Validation'!C26,Data!BR4-1,((BR4-2)-2*(BR4/BS4-1)*BQ4)^2/((BR4-2)*(1-BQ4)^2+BR4/BS4*(BR4-2*(BR4/BS4))*(BQ4^2)+2*(BR4-2*BR4/BS4)*BQ4*(1-BQ4))))</f>
        <v/>
      </c>
      <c r="BU4" s="191" t="str">
        <f>IF(C4="Yes","N/A",IF(BC4='Info for Data Validation'!$B$24,IF(BH4="","",SQRT(((BI4-1)*(BH4^2)+(BM4-1)*(BL4^2))/(BR4-2))),IF(BO4="","",SQRT(
((BR4-1)/(BR4-2))*(BO4^2)-((BI4*BM4)/((BR4)*(BR4-2)))*BF4^2))))</f>
        <v>N/A</v>
      </c>
      <c r="BV4" s="191" t="str">
        <f>IF(BC4='Info for Data Validation'!$B$23,"",IF(BC4='Info for Data Validation'!$B$26,LN((BG4/(1-BG4))/(BK4/(1-BK4)))/1.65,IF(O4='Info for Data Validation'!$C$23,"Select Unit of Assignment in Column N",IF(AND(BQ4 = 'Info for Data Validation'!$B$28, OR(BC4='Info for Data Validation'!$C$24,BC4='Info for Data Validation'!$C$25)), "Select ICC in column BP",IF(BF4=0,0,BF4/BU4*(1-(3/(4*BT4-1)))*IF(O4='Info for Data Validation'!$C$24, 1, SQRT(1-((2*((BR4)/(BS4)-1))*BQ4)/(BR4-2))))))))</f>
        <v/>
      </c>
      <c r="BW4" s="191" t="str">
        <f>IF(BV4="","",IF(BC4='Info for Data Validation'!B28,1/1.65*SQRT(1/(BG4*BI4)+1/((1-BG4*BI4))+1/(BK4*BM4)+1/((1-BK4)*BM4))*IF(O4='Info for Data Validation'!$C$24,1,SQRT(1+(BR4/BS4-1*Data!BQ4))),(1-(3/(4*BT4-1)))*IF(O4='Info for Data Validation'!$C$24,SQRT(((BP4/BU4)^2)+(BV4^2)/(2*(BR4))),SQRT(((BP4/BU4)^2)*(1-(2*(BR4/BS4-1)*BQ4)/(BR4-2))+(BV4^2)/(2*BT4)))))</f>
        <v/>
      </c>
      <c r="BX4" s="191"/>
      <c r="BY4" s="184"/>
      <c r="BZ4" s="184" t="s">
        <v>73</v>
      </c>
      <c r="CB4" s="10"/>
    </row>
    <row r="5" spans="1:80" s="8" customFormat="1" ht="26.4" x14ac:dyDescent="0.25">
      <c r="A5" s="174"/>
      <c r="B5" s="174"/>
      <c r="C5" s="175" t="s">
        <v>68</v>
      </c>
      <c r="D5" s="175" t="s">
        <v>68</v>
      </c>
      <c r="E5" s="175" t="s">
        <v>68</v>
      </c>
      <c r="F5" s="175"/>
      <c r="G5" s="175"/>
      <c r="H5" s="175"/>
      <c r="I5" s="175" t="s">
        <v>68</v>
      </c>
      <c r="J5" s="175" t="s">
        <v>68</v>
      </c>
      <c r="K5" s="175" t="s">
        <v>68</v>
      </c>
      <c r="L5" s="175" t="s">
        <v>68</v>
      </c>
      <c r="M5" s="176"/>
      <c r="N5" s="177" t="s">
        <v>69</v>
      </c>
      <c r="O5" s="177" t="s">
        <v>70</v>
      </c>
      <c r="P5" s="174"/>
      <c r="Q5" s="174"/>
      <c r="R5" s="174"/>
      <c r="S5" s="174"/>
      <c r="T5" s="174"/>
      <c r="U5" s="174"/>
      <c r="V5" s="174"/>
      <c r="W5" s="178" t="str">
        <f>IF(N5='Info for Data Validation'!$D$1,"",(IF(OR(N5='Info for Data Validation'!$D$2,N5='Info for Data Validation'!$D$3), IF(ISERROR(AVERAGE(Q5,R5)), " ",AVERAGE(Q5,R5)),IF(ISERROR(1-((U5+V5)/(S5+T5))), " ", 1-((U5+V5)/(S5+T5))))))</f>
        <v/>
      </c>
      <c r="X5" s="178" t="str">
        <f>IF(N5='Info for Data Validation'!$D$1,"",(IF(OR(N5='Info for Data Validation'!$D$2, N5='Info for Data Validation'!$D$3),IF(OR(Q5="",R5=""), " ", ABS((Q5-R5)/IF(N5='Info for Data Validation'!$D$2,1,100))),IF(ISERROR(ABS((1-(U5/S5))-(1-(V5/T5)))), " ", ABS((1-(U5/S5))-(1-(V5/T5)))))))</f>
        <v/>
      </c>
      <c r="Y5" s="179" t="str">
        <f>IF((Main!$B$42="Select Boundary") * (A5&lt;&gt;""),"Main B39",IF(OR(AND(Q5&lt;&gt;"",R5&lt;&gt;""),AND(S5&lt;&gt;"",T5&lt;&gt;"",U5&lt;&gt;"",V5&lt;&gt;"")),IF(OR(AND(Main!$B$42="Cautious",X5&gt;=VLOOKUP(W5,Cutoffs!A8:C1008,2)),AND(Main!$B$42="Optimistic",X5&gt;=VLOOKUP(W5,Cutoffs!A8:C1008,3))),"No","Yes"),""))</f>
        <v/>
      </c>
      <c r="Z5" s="174"/>
      <c r="AA5" s="174"/>
      <c r="AB5" s="174"/>
      <c r="AC5" s="174"/>
      <c r="AD5" s="174"/>
      <c r="AE5" s="174"/>
      <c r="AF5" s="174"/>
      <c r="AG5" s="178" t="str">
        <f>IF(N5='Info for Data Validation'!$D$1,"",(IF(OR(N5='Info for Data Validation'!$D$2, N5='Info for Data Validation'!$D$3),IF(ISERROR(AVERAGE(AA5,AB5)), " ",IF(N5='Info for Data Validation'!$D$3,AVERAGE(AA5,AB5)/100, AVERAGE(AA5,AB5))),IF(ISERROR(1-((AE5+AF5)/(AC5+AD5))), " ", 1-((AE5+AF5)/(AC5+AD5))))))</f>
        <v/>
      </c>
      <c r="AH5" s="178" t="str">
        <f>IF(N5='Info for Data Validation'!$D$1,"",(IF(OR(N5='Info for Data Validation'!$D$2, N5='Info for Data Validation'!$D$3),IF(OR(AA5="",AB5=""), " ", ABS((AA5-AB5)/IF(N5='Info for Data Validation'!$D$2, 1, 100))),IF(ISERROR(ABS((1-(AE5/AC5))-(1-(AF5/AD5)))), " ", ABS((1-(AE5/AC5))-(1-(AF5/AD5)))))))</f>
        <v/>
      </c>
      <c r="AI5" s="179" t="str">
        <f>IF((Main!$B$42="Select Boundary")*(A5&lt;&gt;""),"Main B39",IF(OR(AND(AA5&lt;&gt;"",AB5&lt;&gt;""),AND(AC5&lt;&gt;"",AD5&lt;&gt;"",AE5&lt;&gt;"",AF5&lt;&gt;"")),IF(OR(AND(Main!$B$42="Cautious",AH5&gt;=VLOOKUP(AG5,Cutoffs!$A$5:'Cutoffs'!$C$1005,2,2)),AND(Main!$B$42="Optimistic",AH5&gt;=VLOOKUP(AG5,Cutoffs!$A$5:'Cutoffs'!$C$1005,3))),"No","Yes"),""))</f>
        <v/>
      </c>
      <c r="AJ5" s="180" t="s">
        <v>71</v>
      </c>
      <c r="AK5" s="175"/>
      <c r="AL5" s="175"/>
      <c r="AM5" s="175"/>
      <c r="AN5" s="175"/>
      <c r="AO5" s="175"/>
      <c r="AP5" s="175"/>
      <c r="AQ5" s="175"/>
      <c r="AR5" s="175"/>
      <c r="AS5" s="175"/>
      <c r="AT5" s="175"/>
      <c r="AU5" s="175" t="s">
        <v>72</v>
      </c>
      <c r="AV5" s="175"/>
      <c r="AW5" s="181" t="str">
        <f>IF(C5="Yes","N/A",IF(AM5="","",IF(AJ5 = 'Info for Data Validation'!$B$24, SQRT(((Data!AN5-1)*(AM5^2)+(AR5-1)*(AQ5^2))/(AN5+AR5-2)), SQRT(((AN5+AR5-1)/(AN5+AR5-2)*(AT5^2))-(AN5*AR5/((AN5+AR5)*(AN5+AR5-2)))*AK5^2))))</f>
        <v/>
      </c>
      <c r="AX5" s="181" t="str">
        <f>IF(AJ5='Info for Data Validation'!$B$23,"",IF(AJ5='Info for Data Validation'!$B$26,LN((AL5/(1-AL5))/(AP5/(1-AP5)))/1.65,IF(O5='Info for Data Validation'!$C$23,"Select Unit of Assignment in Column N",IF(AND(AU5 = 'Info for Data Validation'!$B$28, O5='Info for Data Validation'!$C$25), "Select ICC in column AT",IF(AW5=0,0,AK5/AW5*(1-(3/(4*AV5-1)))*IF(O5='Info for Data Validation'!$C$24, 1, SQRT(1-((2*((AN5+AR5)/(AO5+AS5)-1))*AU5)/(AN5+AR5-2))))))))</f>
        <v/>
      </c>
      <c r="AY5" s="180" t="str">
        <f t="shared" ref="AY5:AY21" si="3">IF(AX5="","",IF(ABS(AX5)&gt;0.25,"No",IF(ABS(AX5)&lt;=0.05,"Yes","Adjustable Range")))</f>
        <v/>
      </c>
      <c r="AZ5" s="175" t="s">
        <v>68</v>
      </c>
      <c r="BA5" s="175" t="s">
        <v>68</v>
      </c>
      <c r="BB5" s="179" t="s">
        <v>296</v>
      </c>
      <c r="BC5" s="180" t="s">
        <v>71</v>
      </c>
      <c r="BD5" s="174"/>
      <c r="BE5" s="174"/>
      <c r="BF5" s="174"/>
      <c r="BG5" s="174"/>
      <c r="BH5" s="174"/>
      <c r="BI5" s="174"/>
      <c r="BJ5" s="174"/>
      <c r="BK5" s="174"/>
      <c r="BL5" s="174"/>
      <c r="BM5" s="174"/>
      <c r="BN5" s="174"/>
      <c r="BO5" s="174"/>
      <c r="BP5" s="174"/>
      <c r="BQ5" s="175" t="s">
        <v>72</v>
      </c>
      <c r="BR5" s="182" t="str">
        <f t="shared" ref="BR5" si="4">IF(BI5="","",BI5+BM5)</f>
        <v/>
      </c>
      <c r="BS5" s="182" t="str">
        <f t="shared" ref="BS5" si="5">IF(BJ5="","",BJ5+BN5)</f>
        <v/>
      </c>
      <c r="BT5" s="182" t="str">
        <f>IF(BR5="","",IF(O5='Info for Data Validation'!C27,Data!BR5-1,((BR5-2)-2*(BR5/BS5-1)*BQ5)^2/((BR5-2)*(1-BQ5)^2+BR5/BS5*(BR5-2*(BR5/BS5))*(BQ5^2)+2*(BR5-2*BR5/BS5)*BQ5*(1-BQ5))))</f>
        <v/>
      </c>
      <c r="BU5" s="182" t="str">
        <f>IF(C5="Yes","N/A",IF(BC5='Info for Data Validation'!$B$24,IF(BH5="","",SQRT(((BI5-1)*(BH5^2)+(BM5-1)*(BL5^2))/(BR5-2))),IF(BO5="","",SQRT(
((BR5-1)/(BR5-2))*(BO5^2)-((BI5*BM5)/((BR5)*(BR5-2)))*BF5^2))))</f>
        <v/>
      </c>
      <c r="BV5" s="182" t="str">
        <f>IF(BC5='Info for Data Validation'!$B$23,"",IF(BC5='Info for Data Validation'!$B$26,LN((BG5/(1-BG5))/(BK5/(1-BK5)))/1.65,IF(O5='Info for Data Validation'!$C$23,"Select Unit of Assignment in Column N",IF(AND(BQ5 = 'Info for Data Validation'!$B$28, OR(BC5='Info for Data Validation'!$C$24,BC5='Info for Data Validation'!$C$25)), "Select ICC in column BP",IF(BF5=0,0,BF5/BU5*(1-(3/(4*BT5-1)))*IF(O5='Info for Data Validation'!$C$24, 1, SQRT(1-((2*((BR5)/(BS5)-1))*BQ5)/(BR5-2))))))))</f>
        <v/>
      </c>
      <c r="BW5" s="182" t="str">
        <f>IF(BV5="","",IF(BC5='Info for Data Validation'!B29,1/1.65*SQRT(1/(BG5*BI5)+1/((1-BG5*BI5))+1/(BK5*BM5)+1/((1-BK5)*BM5))*IF(O5='Info for Data Validation'!$C$24,1,SQRT(1+(BR5/BS5-1*Data!BQ5))),(1-(3/(4*BT5-1)))*IF(O5='Info for Data Validation'!$C$24,SQRT(((BP5/BU5)^2)+(BV5^2)/(2*(BR5))),SQRT(((BP5/BU5)^2)*(1-(2*(BR5/BS5-1)*BQ5)/(BR5-2))+(BV5^2)/(2*BT5)))))</f>
        <v/>
      </c>
      <c r="BX5" s="182"/>
      <c r="BY5" s="175"/>
      <c r="BZ5" s="175" t="s">
        <v>73</v>
      </c>
      <c r="CB5" s="10"/>
    </row>
    <row r="6" spans="1:80" s="8" customFormat="1" ht="26.4" x14ac:dyDescent="0.25">
      <c r="A6" s="183"/>
      <c r="B6" s="183"/>
      <c r="C6" s="184" t="s">
        <v>68</v>
      </c>
      <c r="D6" s="184" t="s">
        <v>68</v>
      </c>
      <c r="E6" s="184" t="s">
        <v>68</v>
      </c>
      <c r="F6" s="184"/>
      <c r="G6" s="184"/>
      <c r="H6" s="184"/>
      <c r="I6" s="184" t="s">
        <v>68</v>
      </c>
      <c r="J6" s="184" t="s">
        <v>68</v>
      </c>
      <c r="K6" s="184" t="s">
        <v>68</v>
      </c>
      <c r="L6" s="184" t="s">
        <v>68</v>
      </c>
      <c r="M6" s="185"/>
      <c r="N6" s="186" t="s">
        <v>69</v>
      </c>
      <c r="O6" s="186" t="s">
        <v>70</v>
      </c>
      <c r="P6" s="183"/>
      <c r="Q6" s="183"/>
      <c r="R6" s="183"/>
      <c r="S6" s="183"/>
      <c r="T6" s="183"/>
      <c r="U6" s="183"/>
      <c r="V6" s="183"/>
      <c r="W6" s="187" t="str">
        <f>IF(N6='Info for Data Validation'!$D$1,"",(IF(OR(N6='Info for Data Validation'!$D$2,N6='Info for Data Validation'!$D$3), IF(ISERROR(AVERAGE(Q6,R6)), " ",AVERAGE(Q6,R6)),IF(ISERROR(1-((U6+V6)/(S6+T6))), " ", 1-((U6+V6)/(S6+T6))))))</f>
        <v/>
      </c>
      <c r="X6" s="187" t="str">
        <f>IF(N6='Info for Data Validation'!$D$1,"",(IF(OR(N6='Info for Data Validation'!$D$2, N6='Info for Data Validation'!$D$3),IF(OR(Q6="",R6=""), " ", ABS((Q6-R6)/IF(N6='Info for Data Validation'!$D$2,1,100))),IF(ISERROR(ABS((1-(U6/S6))-(1-(V6/T6)))), " ", ABS((1-(U6/S6))-(1-(V6/T6)))))))</f>
        <v/>
      </c>
      <c r="Y6" s="188" t="str">
        <f>IF((Main!$B$42="Select Boundary") * (A6&lt;&gt;""),"Main B39",IF(OR(AND(Q6&lt;&gt;"",R6&lt;&gt;""),AND(S6&lt;&gt;"",T6&lt;&gt;"",U6&lt;&gt;"",V6&lt;&gt;"")),IF(OR(AND(Main!$B$42="Cautious",X6&gt;=VLOOKUP(W6,Cutoffs!A9:C1009,2)),AND(Main!$B$42="Optimistic",X6&gt;=VLOOKUP(W6,Cutoffs!A9:C1009,3))),"No","Yes"),""))</f>
        <v/>
      </c>
      <c r="Z6" s="183"/>
      <c r="AA6" s="183"/>
      <c r="AB6" s="183"/>
      <c r="AC6" s="183"/>
      <c r="AD6" s="183"/>
      <c r="AE6" s="183"/>
      <c r="AF6" s="183"/>
      <c r="AG6" s="187" t="str">
        <f>IF(N6='Info for Data Validation'!$D$1,"",(IF(OR(N6='Info for Data Validation'!$D$2, N6='Info for Data Validation'!$D$3),IF(ISERROR(AVERAGE(AA6,AB6)), " ",IF(N6='Info for Data Validation'!$D$3,AVERAGE(AA6,AB6)/100, AVERAGE(AA6,AB6))),IF(ISERROR(1-((AE6+AF6)/(AC6+AD6))), " ", 1-((AE6+AF6)/(AC6+AD6))))))</f>
        <v/>
      </c>
      <c r="AH6" s="187" t="str">
        <f>IF(N6='Info for Data Validation'!$D$1,"",(IF(OR(N6='Info for Data Validation'!$D$2, N6='Info for Data Validation'!$D$3),IF(OR(AA6="",AB6=""), " ", ABS((AA6-AB6)/IF(N6='Info for Data Validation'!$D$2, 1, 100))),IF(ISERROR(ABS((1-(AE6/AC6))-(1-(AF6/AD6)))), " ", ABS((1-(AE6/AC6))-(1-(AF6/AD6)))))))</f>
        <v/>
      </c>
      <c r="AI6" s="188" t="str">
        <f>IF((Main!$B$42="Select Boundary")*(A6&lt;&gt;""),"Main B39",IF(OR(AND(AA6&lt;&gt;"",AB6&lt;&gt;""),AND(AC6&lt;&gt;"",AD6&lt;&gt;"",AE6&lt;&gt;"",AF6&lt;&gt;"")),IF(OR(AND(Main!$B$42="Cautious",AH6&gt;=VLOOKUP(AG6,Cutoffs!$A$5:'Cutoffs'!$C$1005,2,2)),AND(Main!$B$42="Optimistic",AH6&gt;=VLOOKUP(AG6,Cutoffs!$A$5:'Cutoffs'!$C$1005,3))),"No","Yes"),""))</f>
        <v/>
      </c>
      <c r="AJ6" s="189" t="s">
        <v>71</v>
      </c>
      <c r="AK6" s="184"/>
      <c r="AL6" s="184"/>
      <c r="AM6" s="184"/>
      <c r="AN6" s="184"/>
      <c r="AO6" s="184"/>
      <c r="AP6" s="184"/>
      <c r="AQ6" s="184"/>
      <c r="AR6" s="184"/>
      <c r="AS6" s="184"/>
      <c r="AT6" s="184"/>
      <c r="AU6" s="184" t="s">
        <v>72</v>
      </c>
      <c r="AV6" s="184"/>
      <c r="AW6" s="190" t="str">
        <f>IF(C6="Yes","N/A",IF(AM6="","",IF(AJ6 = 'Info for Data Validation'!$B$24, SQRT(((Data!AN6-1)*(AM6^2)+(AR6-1)*(AQ6^2))/(AN6+AR6-2)), SQRT(((AN6+AR6-1)/(AN6+AR6-2)*(AT6^2))-(AN6*AR6/((AN6+AR6)*(AN6+AR6-2)))*AK6^2))))</f>
        <v/>
      </c>
      <c r="AX6" s="190" t="str">
        <f>IF(AJ6='Info for Data Validation'!$B$23,"",IF(AJ6='Info for Data Validation'!$B$26,LN((AL6/(1-AL6))/(AP6/(1-AP6)))/1.65,IF(O6='Info for Data Validation'!$C$23,"Select Unit of Assignment in Column N",IF(AND(AU6 = 'Info for Data Validation'!$B$28, O6='Info for Data Validation'!$C$25), "Select ICC in column AT",IF(AW6=0,0,AK6/AW6*(1-(3/(4*AV6-1)))*IF(O6='Info for Data Validation'!$C$24, 1, SQRT(1-((2*((AN6+AR6)/(AO6+AS6)-1))*AU6)/(AN6+AR6-2))))))))</f>
        <v/>
      </c>
      <c r="AY6" s="189" t="str">
        <f t="shared" si="3"/>
        <v/>
      </c>
      <c r="AZ6" s="184" t="s">
        <v>68</v>
      </c>
      <c r="BA6" s="184" t="s">
        <v>68</v>
      </c>
      <c r="BB6" s="188" t="s">
        <v>296</v>
      </c>
      <c r="BC6" s="189" t="s">
        <v>71</v>
      </c>
      <c r="BD6" s="183"/>
      <c r="BE6" s="183"/>
      <c r="BF6" s="183"/>
      <c r="BG6" s="183"/>
      <c r="BH6" s="183"/>
      <c r="BI6" s="183"/>
      <c r="BJ6" s="183"/>
      <c r="BK6" s="183"/>
      <c r="BL6" s="183"/>
      <c r="BM6" s="183"/>
      <c r="BN6" s="183"/>
      <c r="BO6" s="183"/>
      <c r="BP6" s="183"/>
      <c r="BQ6" s="184" t="s">
        <v>72</v>
      </c>
      <c r="BR6" s="191" t="str">
        <f t="shared" ref="BR6" si="6">IF(BI6="","",BI6+BM6)</f>
        <v/>
      </c>
      <c r="BS6" s="191" t="str">
        <f t="shared" ref="BS6" si="7">IF(BJ6="","",BJ6+BN6)</f>
        <v/>
      </c>
      <c r="BT6" s="191" t="str">
        <f>IF(BR6="","",IF(O6='Info for Data Validation'!C28,Data!BR6-1,((BR6-2)-2*(BR6/BS6-1)*BQ6)^2/((BR6-2)*(1-BQ6)^2+BR6/BS6*(BR6-2*(BR6/BS6))*(BQ6^2)+2*(BR6-2*BR6/BS6)*BQ6*(1-BQ6))))</f>
        <v/>
      </c>
      <c r="BU6" s="191" t="str">
        <f>IF(C6="Yes","N/A",IF(BC6='Info for Data Validation'!$B$24,IF(BH6="","",SQRT(((BI6-1)*(BH6^2)+(BM6-1)*(BL6^2))/(BR6-2))),IF(BO6="","",SQRT(
((BR6-1)/(BR6-2))*(BO6^2)-((BI6*BM6)/((BR6)*(BR6-2)))*BF6^2))))</f>
        <v/>
      </c>
      <c r="BV6" s="191" t="str">
        <f>IF(BC6='Info for Data Validation'!$B$23,"",IF(BC6='Info for Data Validation'!$B$26,LN((BG6/(1-BG6))/(BK6/(1-BK6)))/1.65,IF(O6='Info for Data Validation'!$C$23,"Select Unit of Assignment in Column N",IF(AND(BQ6 = 'Info for Data Validation'!$B$28, OR(BC6='Info for Data Validation'!$C$24,BC6='Info for Data Validation'!$C$25)), "Select ICC in column BP",IF(BF6=0,0,BF6/BU6*(1-(3/(4*BT6-1)))*IF(O6='Info for Data Validation'!$C$24, 1, SQRT(1-((2*((BR6)/(BS6)-1))*BQ6)/(BR6-2))))))))</f>
        <v/>
      </c>
      <c r="BW6" s="191" t="str">
        <f>IF(BV6="","",IF(BC6='Info for Data Validation'!B30,1/1.65*SQRT(1/(BG6*BI6)+1/((1-BG6*BI6))+1/(BK6*BM6)+1/((1-BK6)*BM6))*IF(O6='Info for Data Validation'!$C$24,1,SQRT(1+(BR6/BS6-1*Data!BQ6))),(1-(3/(4*BT6-1)))*IF(O6='Info for Data Validation'!$C$24,SQRT(((BP6/BU6)^2)+(BV6^2)/(2*(BR6))),SQRT(((BP6/BU6)^2)*(1-(2*(BR6/BS6-1)*BQ6)/(BR6-2))+(BV6^2)/(2*BT6)))))</f>
        <v/>
      </c>
      <c r="BX6" s="191"/>
      <c r="BY6" s="184"/>
      <c r="BZ6" s="184" t="s">
        <v>73</v>
      </c>
      <c r="CB6" s="10"/>
    </row>
    <row r="7" spans="1:80" s="8" customFormat="1" ht="26.4" x14ac:dyDescent="0.25">
      <c r="A7" s="174"/>
      <c r="B7" s="174"/>
      <c r="C7" s="175" t="s">
        <v>68</v>
      </c>
      <c r="D7" s="175" t="s">
        <v>68</v>
      </c>
      <c r="E7" s="175" t="s">
        <v>68</v>
      </c>
      <c r="F7" s="175"/>
      <c r="G7" s="175"/>
      <c r="H7" s="175"/>
      <c r="I7" s="175" t="s">
        <v>68</v>
      </c>
      <c r="J7" s="175" t="s">
        <v>68</v>
      </c>
      <c r="K7" s="175" t="s">
        <v>68</v>
      </c>
      <c r="L7" s="175" t="s">
        <v>68</v>
      </c>
      <c r="M7" s="176"/>
      <c r="N7" s="177" t="s">
        <v>69</v>
      </c>
      <c r="O7" s="177" t="s">
        <v>70</v>
      </c>
      <c r="P7" s="174"/>
      <c r="Q7" s="174"/>
      <c r="R7" s="174"/>
      <c r="S7" s="174"/>
      <c r="T7" s="174"/>
      <c r="U7" s="174"/>
      <c r="V7" s="174"/>
      <c r="W7" s="178" t="str">
        <f>IF(N7='Info for Data Validation'!$D$1,"",(IF(OR(N7='Info for Data Validation'!$D$2,N7='Info for Data Validation'!$D$3), IF(ISERROR(AVERAGE(Q7,R7)), " ",AVERAGE(Q7,R7)),IF(ISERROR(1-((U7+V7)/(S7+T7))), " ", 1-((U7+V7)/(S7+T7))))))</f>
        <v/>
      </c>
      <c r="X7" s="178" t="str">
        <f>IF(N7='Info for Data Validation'!$D$1,"",(IF(OR(N7='Info for Data Validation'!$D$2, N7='Info for Data Validation'!$D$3),IF(OR(Q7="",R7=""), " ", ABS((Q7-R7)/IF(N7='Info for Data Validation'!$D$2,1,100))),IF(ISERROR(ABS((1-(U7/S7))-(1-(V7/T7)))), " ", ABS((1-(U7/S7))-(1-(V7/T7)))))))</f>
        <v/>
      </c>
      <c r="Y7" s="179" t="str">
        <f>IF((Main!$B$42="Select Boundary") * (A7&lt;&gt;""),"Main B39",IF(OR(AND(Q7&lt;&gt;"",R7&lt;&gt;""),AND(S7&lt;&gt;"",T7&lt;&gt;"",U7&lt;&gt;"",V7&lt;&gt;"")),IF(OR(AND(Main!$B$42="Cautious",X7&gt;=VLOOKUP(W7,Cutoffs!A10:C1010,2)),AND(Main!$B$42="Optimistic",X7&gt;=VLOOKUP(W7,Cutoffs!A10:C1010,3))),"No","Yes"),""))</f>
        <v/>
      </c>
      <c r="Z7" s="174"/>
      <c r="AA7" s="174"/>
      <c r="AB7" s="174"/>
      <c r="AC7" s="174"/>
      <c r="AD7" s="174"/>
      <c r="AE7" s="174"/>
      <c r="AF7" s="174"/>
      <c r="AG7" s="178" t="str">
        <f>IF(N7='Info for Data Validation'!$D$1,"",(IF(OR(N7='Info for Data Validation'!$D$2, N7='Info for Data Validation'!$D$3),IF(ISERROR(AVERAGE(AA7,AB7)), " ",IF(N7='Info for Data Validation'!$D$3,AVERAGE(AA7,AB7)/100, AVERAGE(AA7,AB7))),IF(ISERROR(1-((AE7+AF7)/(AC7+AD7))), " ", 1-((AE7+AF7)/(AC7+AD7))))))</f>
        <v/>
      </c>
      <c r="AH7" s="178" t="str">
        <f>IF(N7='Info for Data Validation'!$D$1,"",(IF(OR(N7='Info for Data Validation'!$D$2, N7='Info for Data Validation'!$D$3),IF(OR(AA7="",AB7=""), " ", ABS((AA7-AB7)/IF(N7='Info for Data Validation'!$D$2, 1, 100))),IF(ISERROR(ABS((1-(AE7/AC7))-(1-(AF7/AD7)))), " ", ABS((1-(AE7/AC7))-(1-(AF7/AD7)))))))</f>
        <v/>
      </c>
      <c r="AI7" s="179" t="str">
        <f>IF((Main!$B$42="Select Boundary")*(A7&lt;&gt;""),"Main B39",IF(OR(AND(AA7&lt;&gt;"",AB7&lt;&gt;""),AND(AC7&lt;&gt;"",AD7&lt;&gt;"",AE7&lt;&gt;"",AF7&lt;&gt;"")),IF(OR(AND(Main!$B$42="Cautious",AH7&gt;=VLOOKUP(AG7,Cutoffs!$A$5:'Cutoffs'!$C$1005,2,2)),AND(Main!$B$42="Optimistic",AH7&gt;=VLOOKUP(AG7,Cutoffs!$A$5:'Cutoffs'!$C$1005,3))),"No","Yes"),""))</f>
        <v/>
      </c>
      <c r="AJ7" s="180" t="s">
        <v>71</v>
      </c>
      <c r="AK7" s="175"/>
      <c r="AL7" s="175"/>
      <c r="AM7" s="175"/>
      <c r="AN7" s="175"/>
      <c r="AO7" s="175"/>
      <c r="AP7" s="175"/>
      <c r="AQ7" s="175"/>
      <c r="AR7" s="175"/>
      <c r="AS7" s="175"/>
      <c r="AT7" s="175"/>
      <c r="AU7" s="175" t="s">
        <v>72</v>
      </c>
      <c r="AV7" s="175"/>
      <c r="AW7" s="181" t="str">
        <f>IF(C7="Yes","N/A",IF(AM7="","",IF(AJ7 = 'Info for Data Validation'!$B$24, SQRT(((Data!AN7-1)*(AM7^2)+(AR7-1)*(AQ7^2))/(AN7+AR7-2)), SQRT(((AN7+AR7-1)/(AN7+AR7-2)*(AT7^2))-(AN7*AR7/((AN7+AR7)*(AN7+AR7-2)))*AK7^2))))</f>
        <v/>
      </c>
      <c r="AX7" s="181" t="str">
        <f>IF(AJ7='Info for Data Validation'!$B$23,"",IF(AJ7='Info for Data Validation'!$B$26,LN((AL7/(1-AL7))/(AP7/(1-AP7)))/1.65,IF(O7='Info for Data Validation'!$C$23,"Select Unit of Assignment in Column N",IF(AND(AU7 = 'Info for Data Validation'!$B$28, O7='Info for Data Validation'!$C$25), "Select ICC in column AT",IF(AW7=0,0,AK7/AW7*(1-(3/(4*AV7-1)))*IF(O7='Info for Data Validation'!$C$24, 1, SQRT(1-((2*((AN7+AR7)/(AO7+AS7)-1))*AU7)/(AN7+AR7-2))))))))</f>
        <v/>
      </c>
      <c r="AY7" s="180" t="str">
        <f t="shared" si="3"/>
        <v/>
      </c>
      <c r="AZ7" s="175" t="s">
        <v>68</v>
      </c>
      <c r="BA7" s="175" t="s">
        <v>68</v>
      </c>
      <c r="BB7" s="179" t="s">
        <v>296</v>
      </c>
      <c r="BC7" s="180" t="s">
        <v>71</v>
      </c>
      <c r="BD7" s="174"/>
      <c r="BE7" s="174"/>
      <c r="BF7" s="174"/>
      <c r="BG7" s="174"/>
      <c r="BH7" s="174"/>
      <c r="BI7" s="174"/>
      <c r="BJ7" s="174"/>
      <c r="BK7" s="174"/>
      <c r="BL7" s="174"/>
      <c r="BM7" s="174"/>
      <c r="BN7" s="174"/>
      <c r="BO7" s="174"/>
      <c r="BP7" s="174"/>
      <c r="BQ7" s="175" t="s">
        <v>72</v>
      </c>
      <c r="BR7" s="182" t="str">
        <f t="shared" si="1"/>
        <v/>
      </c>
      <c r="BS7" s="182" t="str">
        <f t="shared" si="2"/>
        <v/>
      </c>
      <c r="BT7" s="182" t="str">
        <f>IF(BR7="","",IF(O7='Info for Data Validation'!C29,Data!BR7-1,((BR7-2)-2*(BR7/BS7-1)*BQ7)^2/((BR7-2)*(1-BQ7)^2+BR7/BS7*(BR7-2*(BR7/BS7))*(BQ7^2)+2*(BR7-2*BR7/BS7)*BQ7*(1-BQ7))))</f>
        <v/>
      </c>
      <c r="BU7" s="182" t="str">
        <f>IF(C7="Yes","N/A",IF(BC7='Info for Data Validation'!$B$24,IF(BH7="","",SQRT(((BI7-1)*(BH7^2)+(BM7-1)*(BL7^2))/(BR7-2))),IF(BO7="","",SQRT(
((BR7-1)/(BR7-2))*(BO7^2)-((BI7*BM7)/((BR7)*(BR7-2)))*BF7^2))))</f>
        <v/>
      </c>
      <c r="BV7" s="182" t="str">
        <f>IF(BC7='Info for Data Validation'!$B$23,"",IF(BC7='Info for Data Validation'!$B$26,LN((BG7/(1-BG7))/(BK7/(1-BK7)))/1.65,IF(O7='Info for Data Validation'!$C$23,"Select Unit of Assignment in Column N",IF(AND(BQ7 = 'Info for Data Validation'!$B$28, OR(BC7='Info for Data Validation'!$C$24,BC7='Info for Data Validation'!$C$25)), "Select ICC in column BP",IF(BF7=0,0,BF7/BU7*(1-(3/(4*BT7-1)))*IF(O7='Info for Data Validation'!$C$24, 1, SQRT(1-((2*((BR7)/(BS7)-1))*BQ7)/(BR7-2))))))))</f>
        <v/>
      </c>
      <c r="BW7" s="182" t="str">
        <f>IF(BV7="","",IF(BC7='Info for Data Validation'!B31,1/1.65*SQRT(1/(BG7*BI7)+1/((1-BG7*BI7))+1/(BK7*BM7)+1/((1-BK7)*BM7))*IF(O7='Info for Data Validation'!$C$24,1,SQRT(1+(BR7/BS7-1*Data!BQ7))),(1-(3/(4*BT7-1)))*IF(O7='Info for Data Validation'!$C$24,SQRT(((BP7/BU7)^2)+(BV7^2)/(2*(BR7))),SQRT(((BP7/BU7)^2)*(1-(2*(BR7/BS7-1)*BQ7)/(BR7-2))+(BV7^2)/(2*BT7)))))</f>
        <v/>
      </c>
      <c r="BX7" s="182"/>
      <c r="BY7" s="175"/>
      <c r="BZ7" s="175" t="s">
        <v>73</v>
      </c>
      <c r="CB7" s="10"/>
    </row>
    <row r="8" spans="1:80" s="8" customFormat="1" ht="26.4" x14ac:dyDescent="0.25">
      <c r="A8" s="183"/>
      <c r="B8" s="183"/>
      <c r="C8" s="184" t="s">
        <v>68</v>
      </c>
      <c r="D8" s="184" t="s">
        <v>68</v>
      </c>
      <c r="E8" s="184" t="s">
        <v>68</v>
      </c>
      <c r="F8" s="184"/>
      <c r="G8" s="184"/>
      <c r="H8" s="184"/>
      <c r="I8" s="184" t="s">
        <v>68</v>
      </c>
      <c r="J8" s="184" t="s">
        <v>68</v>
      </c>
      <c r="K8" s="184" t="s">
        <v>68</v>
      </c>
      <c r="L8" s="184" t="s">
        <v>68</v>
      </c>
      <c r="M8" s="185"/>
      <c r="N8" s="186" t="s">
        <v>69</v>
      </c>
      <c r="O8" s="186" t="s">
        <v>70</v>
      </c>
      <c r="P8" s="183"/>
      <c r="Q8" s="183"/>
      <c r="R8" s="183"/>
      <c r="S8" s="183"/>
      <c r="T8" s="183"/>
      <c r="U8" s="183"/>
      <c r="V8" s="183"/>
      <c r="W8" s="187" t="str">
        <f>IF(N8='Info for Data Validation'!$D$1,"",(IF(OR(N8='Info for Data Validation'!$D$2,N8='Info for Data Validation'!$D$3), IF(ISERROR(AVERAGE(Q8,R8)), " ",AVERAGE(Q8,R8)),IF(ISERROR(1-((U8+V8)/(S8+T8))), " ", 1-((U8+V8)/(S8+T8))))))</f>
        <v/>
      </c>
      <c r="X8" s="187" t="str">
        <f>IF(N8='Info for Data Validation'!$D$1,"",(IF(OR(N8='Info for Data Validation'!$D$2, N8='Info for Data Validation'!$D$3),IF(OR(Q8="",R8=""), " ", ABS((Q8-R8)/IF(N8='Info for Data Validation'!$D$2,1,100))),IF(ISERROR(ABS((1-(U8/S8))-(1-(V8/T8)))), " ", ABS((1-(U8/S8))-(1-(V8/T8)))))))</f>
        <v/>
      </c>
      <c r="Y8" s="188" t="str">
        <f>IF((Main!$B$42="Select Boundary") * (A8&lt;&gt;""),"Main B39",IF(OR(AND(Q8&lt;&gt;"",R8&lt;&gt;""),AND(S8&lt;&gt;"",T8&lt;&gt;"",U8&lt;&gt;"",V8&lt;&gt;"")),IF(OR(AND(Main!$B$42="Cautious",X8&gt;=VLOOKUP(W8,Cutoffs!A11:C1011,2)),AND(Main!$B$42="Optimistic",X8&gt;=VLOOKUP(W8,Cutoffs!A11:C1011,3))),"No","Yes"),""))</f>
        <v/>
      </c>
      <c r="Z8" s="183"/>
      <c r="AA8" s="183"/>
      <c r="AB8" s="183"/>
      <c r="AC8" s="183"/>
      <c r="AD8" s="183"/>
      <c r="AE8" s="183"/>
      <c r="AF8" s="183"/>
      <c r="AG8" s="187" t="str">
        <f>IF(N8='Info for Data Validation'!$D$1,"",(IF(OR(N8='Info for Data Validation'!$D$2, N8='Info for Data Validation'!$D$3),IF(ISERROR(AVERAGE(AA8,AB8)), " ",IF(N8='Info for Data Validation'!$D$3,AVERAGE(AA8,AB8)/100, AVERAGE(AA8,AB8))),IF(ISERROR(1-((AE8+AF8)/(AC8+AD8))), " ", 1-((AE8+AF8)/(AC8+AD8))))))</f>
        <v/>
      </c>
      <c r="AH8" s="187" t="str">
        <f>IF(N8='Info for Data Validation'!$D$1,"",(IF(OR(N8='Info for Data Validation'!$D$2, N8='Info for Data Validation'!$D$3),IF(OR(AA8="",AB8=""), " ", ABS((AA8-AB8)/IF(N8='Info for Data Validation'!$D$2, 1, 100))),IF(ISERROR(ABS((1-(AE8/AC8))-(1-(AF8/AD8)))), " ", ABS((1-(AE8/AC8))-(1-(AF8/AD8)))))))</f>
        <v/>
      </c>
      <c r="AI8" s="188" t="str">
        <f>IF((Main!$B$42="Select Boundary")*(A8&lt;&gt;""),"Main B39",IF(OR(AND(AA8&lt;&gt;"",AB8&lt;&gt;""),AND(AC8&lt;&gt;"",AD8&lt;&gt;"",AE8&lt;&gt;"",AF8&lt;&gt;"")),IF(OR(AND(Main!$B$42="Cautious",AH8&gt;=VLOOKUP(AG8,Cutoffs!$A$5:'Cutoffs'!$C$1005,2,2)),AND(Main!$B$42="Optimistic",AH8&gt;=VLOOKUP(AG8,Cutoffs!$A$5:'Cutoffs'!$C$1005,3))),"No","Yes"),""))</f>
        <v/>
      </c>
      <c r="AJ8" s="189" t="s">
        <v>71</v>
      </c>
      <c r="AK8" s="184"/>
      <c r="AL8" s="184"/>
      <c r="AM8" s="184"/>
      <c r="AN8" s="184"/>
      <c r="AO8" s="184"/>
      <c r="AP8" s="184"/>
      <c r="AQ8" s="184"/>
      <c r="AR8" s="184"/>
      <c r="AS8" s="184"/>
      <c r="AT8" s="184"/>
      <c r="AU8" s="184" t="s">
        <v>72</v>
      </c>
      <c r="AV8" s="184"/>
      <c r="AW8" s="190" t="str">
        <f>IF(C8="Yes","N/A",IF(AM8="","",IF(AJ8 = 'Info for Data Validation'!$B$24, SQRT(((Data!AN8-1)*(AM8^2)+(AR8-1)*(AQ8^2))/(AN8+AR8-2)), SQRT(((AN8+AR8-1)/(AN8+AR8-2)*(AT8^2))-(AN8*AR8/((AN8+AR8)*(AN8+AR8-2)))*AK8^2))))</f>
        <v/>
      </c>
      <c r="AX8" s="190" t="str">
        <f>IF(AJ8='Info for Data Validation'!$B$23,"",IF(AJ8='Info for Data Validation'!$B$26,LN((AL8/(1-AL8))/(AP8/(1-AP8)))/1.65,IF(O8='Info for Data Validation'!$C$23,"Select Unit of Assignment in Column N",IF(AND(AU8 = 'Info for Data Validation'!$B$28, O8='Info for Data Validation'!$C$25), "Select ICC in column AT",IF(AW8=0,0,AK8/AW8*(1-(3/(4*AV8-1)))*IF(O8='Info for Data Validation'!$C$24, 1, SQRT(1-((2*((AN8+AR8)/(AO8+AS8)-1))*AU8)/(AN8+AR8-2))))))))</f>
        <v/>
      </c>
      <c r="AY8" s="189" t="str">
        <f t="shared" si="3"/>
        <v/>
      </c>
      <c r="AZ8" s="184" t="s">
        <v>68</v>
      </c>
      <c r="BA8" s="184" t="s">
        <v>68</v>
      </c>
      <c r="BB8" s="188" t="s">
        <v>296</v>
      </c>
      <c r="BC8" s="189" t="s">
        <v>71</v>
      </c>
      <c r="BD8" s="183"/>
      <c r="BE8" s="183"/>
      <c r="BF8" s="183"/>
      <c r="BG8" s="183"/>
      <c r="BH8" s="183"/>
      <c r="BI8" s="183"/>
      <c r="BJ8" s="183"/>
      <c r="BK8" s="183"/>
      <c r="BL8" s="183"/>
      <c r="BM8" s="183"/>
      <c r="BN8" s="183"/>
      <c r="BO8" s="183"/>
      <c r="BP8" s="183"/>
      <c r="BQ8" s="184" t="s">
        <v>72</v>
      </c>
      <c r="BR8" s="191" t="str">
        <f t="shared" si="1"/>
        <v/>
      </c>
      <c r="BS8" s="191" t="str">
        <f t="shared" si="2"/>
        <v/>
      </c>
      <c r="BT8" s="191" t="str">
        <f>IF(BR8="","",IF(O8='Info for Data Validation'!C30,Data!BR8-1,((BR8-2)-2*(BR8/BS8-1)*BQ8)^2/((BR8-2)*(1-BQ8)^2+BR8/BS8*(BR8-2*(BR8/BS8))*(BQ8^2)+2*(BR8-2*BR8/BS8)*BQ8*(1-BQ8))))</f>
        <v/>
      </c>
      <c r="BU8" s="191" t="str">
        <f>IF(C8="Yes","N/A",IF(BC8='Info for Data Validation'!$B$24,IF(BH8="","",SQRT(((BI8-1)*(BH8^2)+(BM8-1)*(BL8^2))/(BR8-2))),IF(BO8="","",SQRT(
((BR8-1)/(BR8-2))*(BO8^2)-((BI8*BM8)/((BR8)*(BR8-2)))*BF8^2))))</f>
        <v/>
      </c>
      <c r="BV8" s="191" t="str">
        <f>IF(BC8='Info for Data Validation'!$B$23,"",IF(BC8='Info for Data Validation'!$B$26,LN((BG8/(1-BG8))/(BK8/(1-BK8)))/1.65,IF(O8='Info for Data Validation'!$C$23,"Select Unit of Assignment in Column N",IF(AND(BQ8 = 'Info for Data Validation'!$B$28, OR(BC8='Info for Data Validation'!$C$24,BC8='Info for Data Validation'!$C$25)), "Select ICC in column BP",IF(BF8=0,0,BF8/BU8*(1-(3/(4*BT8-1)))*IF(O8='Info for Data Validation'!$C$24, 1, SQRT(1-((2*((BR8)/(BS8)-1))*BQ8)/(BR8-2))))))))</f>
        <v/>
      </c>
      <c r="BW8" s="191" t="str">
        <f>IF(BV8="","",IF(BC8='Info for Data Validation'!B32,1/1.65*SQRT(1/(BG8*BI8)+1/((1-BG8*BI8))+1/(BK8*BM8)+1/((1-BK8)*BM8))*IF(O8='Info for Data Validation'!$C$24,1,SQRT(1+(BR8/BS8-1*Data!BQ8))),(1-(3/(4*BT8-1)))*IF(O8='Info for Data Validation'!$C$24,SQRT(((BP8/BU8)^2)+(BV8^2)/(2*(BR8))),SQRT(((BP8/BU8)^2)*(1-(2*(BR8/BS8-1)*BQ8)/(BR8-2))+(BV8^2)/(2*BT8)))))</f>
        <v/>
      </c>
      <c r="BX8" s="191"/>
      <c r="BY8" s="184"/>
      <c r="BZ8" s="184" t="s">
        <v>73</v>
      </c>
      <c r="CB8" s="10"/>
    </row>
    <row r="9" spans="1:80" s="8" customFormat="1" ht="26.4" x14ac:dyDescent="0.25">
      <c r="A9" s="174"/>
      <c r="B9" s="174"/>
      <c r="C9" s="175" t="s">
        <v>68</v>
      </c>
      <c r="D9" s="175" t="s">
        <v>68</v>
      </c>
      <c r="E9" s="175" t="s">
        <v>68</v>
      </c>
      <c r="F9" s="175"/>
      <c r="G9" s="175"/>
      <c r="H9" s="175"/>
      <c r="I9" s="175" t="s">
        <v>68</v>
      </c>
      <c r="J9" s="175" t="s">
        <v>68</v>
      </c>
      <c r="K9" s="175" t="s">
        <v>68</v>
      </c>
      <c r="L9" s="175" t="s">
        <v>68</v>
      </c>
      <c r="M9" s="176"/>
      <c r="N9" s="177" t="s">
        <v>69</v>
      </c>
      <c r="O9" s="177" t="s">
        <v>70</v>
      </c>
      <c r="P9" s="174"/>
      <c r="Q9" s="174"/>
      <c r="R9" s="174"/>
      <c r="S9" s="174"/>
      <c r="T9" s="174"/>
      <c r="U9" s="174"/>
      <c r="V9" s="174"/>
      <c r="W9" s="178" t="str">
        <f>IF(N9='Info for Data Validation'!$D$1,"",(IF(OR(N9='Info for Data Validation'!$D$2,N9='Info for Data Validation'!$D$3), IF(ISERROR(AVERAGE(Q9,R9)), " ",AVERAGE(Q9,R9)),IF(ISERROR(1-((U9+V9)/(S9+T9))), " ", 1-((U9+V9)/(S9+T9))))))</f>
        <v/>
      </c>
      <c r="X9" s="178" t="str">
        <f>IF(N9='Info for Data Validation'!$D$1,"",(IF(OR(N9='Info for Data Validation'!$D$2, N9='Info for Data Validation'!$D$3),IF(OR(Q9="",R9=""), " ", ABS((Q9-R9)/IF(N9='Info for Data Validation'!$D$2,1,100))),IF(ISERROR(ABS((1-(U9/S9))-(1-(V9/T9)))), " ", ABS((1-(U9/S9))-(1-(V9/T9)))))))</f>
        <v/>
      </c>
      <c r="Y9" s="179" t="str">
        <f>IF((Main!$B$42="Select Boundary") * (A9&lt;&gt;""),"Main B39",IF(OR(AND(Q9&lt;&gt;"",R9&lt;&gt;""),AND(S9&lt;&gt;"",T9&lt;&gt;"",U9&lt;&gt;"",V9&lt;&gt;"")),IF(OR(AND(Main!$B$42="Cautious",X9&gt;=VLOOKUP(W9,Cutoffs!A12:C1012,2)),AND(Main!$B$42="Optimistic",X9&gt;=VLOOKUP(W9,Cutoffs!A12:C1012,3))),"No","Yes"),""))</f>
        <v/>
      </c>
      <c r="Z9" s="174"/>
      <c r="AA9" s="174"/>
      <c r="AB9" s="174"/>
      <c r="AC9" s="174"/>
      <c r="AD9" s="174"/>
      <c r="AE9" s="174"/>
      <c r="AF9" s="174"/>
      <c r="AG9" s="178" t="str">
        <f>IF(N9='Info for Data Validation'!$D$1,"",(IF(OR(N9='Info for Data Validation'!$D$2, N9='Info for Data Validation'!$D$3),IF(ISERROR(AVERAGE(AA9,AB9)), " ",IF(N9='Info for Data Validation'!$D$3,AVERAGE(AA9,AB9)/100, AVERAGE(AA9,AB9))),IF(ISERROR(1-((AE9+AF9)/(AC9+AD9))), " ", 1-((AE9+AF9)/(AC9+AD9))))))</f>
        <v/>
      </c>
      <c r="AH9" s="178" t="str">
        <f>IF(N9='Info for Data Validation'!$D$1,"",(IF(OR(N9='Info for Data Validation'!$D$2, N9='Info for Data Validation'!$D$3),IF(OR(AA9="",AB9=""), " ", ABS((AA9-AB9)/IF(N9='Info for Data Validation'!$D$2, 1, 100))),IF(ISERROR(ABS((1-(AE9/AC9))-(1-(AF9/AD9)))), " ", ABS((1-(AE9/AC9))-(1-(AF9/AD9)))))))</f>
        <v/>
      </c>
      <c r="AI9" s="179" t="str">
        <f>IF((Main!$B$42="Select Boundary")*(A9&lt;&gt;""),"Main B39",IF(OR(AND(AA9&lt;&gt;"",AB9&lt;&gt;""),AND(AC9&lt;&gt;"",AD9&lt;&gt;"",AE9&lt;&gt;"",AF9&lt;&gt;"")),IF(OR(AND(Main!$B$42="Cautious",AH9&gt;=VLOOKUP(AG9,Cutoffs!$A$5:'Cutoffs'!$C$1005,2,2)),AND(Main!$B$42="Optimistic",AH9&gt;=VLOOKUP(AG9,Cutoffs!$A$5:'Cutoffs'!$C$1005,3))),"No","Yes"),""))</f>
        <v/>
      </c>
      <c r="AJ9" s="180" t="s">
        <v>71</v>
      </c>
      <c r="AK9" s="175"/>
      <c r="AL9" s="175"/>
      <c r="AM9" s="175"/>
      <c r="AN9" s="175"/>
      <c r="AO9" s="175"/>
      <c r="AP9" s="175"/>
      <c r="AQ9" s="175"/>
      <c r="AR9" s="175"/>
      <c r="AS9" s="175"/>
      <c r="AT9" s="175"/>
      <c r="AU9" s="175" t="s">
        <v>72</v>
      </c>
      <c r="AV9" s="175"/>
      <c r="AW9" s="181" t="str">
        <f>IF(C9="Yes","N/A",IF(AM9="","",IF(AJ9 = 'Info for Data Validation'!$B$24, SQRT(((Data!AN9-1)*(AM9^2)+(AR9-1)*(AQ9^2))/(AN9+AR9-2)), SQRT(((AN9+AR9-1)/(AN9+AR9-2)*(AT9^2))-(AN9*AR9/((AN9+AR9)*(AN9+AR9-2)))*AK9^2))))</f>
        <v/>
      </c>
      <c r="AX9" s="181" t="str">
        <f>IF(AJ9='Info for Data Validation'!$B$23,"",IF(AJ9='Info for Data Validation'!$B$26,LN((AL9/(1-AL9))/(AP9/(1-AP9)))/1.65,IF(O9='Info for Data Validation'!$C$23,"Select Unit of Assignment in Column N",IF(AND(AU9 = 'Info for Data Validation'!$B$28, O9='Info for Data Validation'!$C$25), "Select ICC in column AT",IF(AW9=0,0,AK9/AW9*(1-(3/(4*AV9-1)))*IF(O9='Info for Data Validation'!$C$24, 1, SQRT(1-((2*((AN9+AR9)/(AO9+AS9)-1))*AU9)/(AN9+AR9-2))))))))</f>
        <v/>
      </c>
      <c r="AY9" s="180" t="str">
        <f t="shared" si="3"/>
        <v/>
      </c>
      <c r="AZ9" s="175" t="s">
        <v>68</v>
      </c>
      <c r="BA9" s="175" t="s">
        <v>68</v>
      </c>
      <c r="BB9" s="179" t="s">
        <v>296</v>
      </c>
      <c r="BC9" s="180" t="s">
        <v>71</v>
      </c>
      <c r="BD9" s="174"/>
      <c r="BE9" s="174"/>
      <c r="BF9" s="174"/>
      <c r="BG9" s="174"/>
      <c r="BH9" s="174"/>
      <c r="BI9" s="174"/>
      <c r="BJ9" s="174"/>
      <c r="BK9" s="174"/>
      <c r="BL9" s="174"/>
      <c r="BM9" s="174"/>
      <c r="BN9" s="174"/>
      <c r="BO9" s="174"/>
      <c r="BP9" s="174"/>
      <c r="BQ9" s="175" t="s">
        <v>72</v>
      </c>
      <c r="BR9" s="182" t="str">
        <f t="shared" si="1"/>
        <v/>
      </c>
      <c r="BS9" s="182" t="str">
        <f t="shared" si="2"/>
        <v/>
      </c>
      <c r="BT9" s="182" t="str">
        <f>IF(BR9="","",IF(O9='Info for Data Validation'!C31,Data!BR9-1,((BR9-2)-2*(BR9/BS9-1)*BQ9)^2/((BR9-2)*(1-BQ9)^2+BR9/BS9*(BR9-2*(BR9/BS9))*(BQ9^2)+2*(BR9-2*BR9/BS9)*BQ9*(1-BQ9))))</f>
        <v/>
      </c>
      <c r="BU9" s="182" t="str">
        <f>IF(C9="Yes","N/A",IF(BC9='Info for Data Validation'!$B$24,IF(BH9="","",SQRT(((BI9-1)*(BH9^2)+(BM9-1)*(BL9^2))/(BR9-2))),IF(BO9="","",SQRT(
((BR9-1)/(BR9-2))*(BO9^2)-((BI9*BM9)/((BR9)*(BR9-2)))*BF9^2))))</f>
        <v/>
      </c>
      <c r="BV9" s="182" t="str">
        <f>IF(BC9='Info for Data Validation'!$B$23,"",IF(BC9='Info for Data Validation'!$B$26,LN((BG9/(1-BG9))/(BK9/(1-BK9)))/1.65,IF(O9='Info for Data Validation'!$C$23,"Select Unit of Assignment in Column N",IF(AND(BQ9 = 'Info for Data Validation'!$B$28, OR(BC9='Info for Data Validation'!$C$24,BC9='Info for Data Validation'!$C$25)), "Select ICC in column BP",IF(BF9=0,0,BF9/BU9*(1-(3/(4*BT9-1)))*IF(O9='Info for Data Validation'!$C$24, 1, SQRT(1-((2*((BR9)/(BS9)-1))*BQ9)/(BR9-2))))))))</f>
        <v/>
      </c>
      <c r="BW9" s="182" t="str">
        <f>IF(BV9="","",IF(BC9='Info for Data Validation'!B33,1/1.65*SQRT(1/(BG9*BI9)+1/((1-BG9*BI9))+1/(BK9*BM9)+1/((1-BK9)*BM9))*IF(O9='Info for Data Validation'!$C$24,1,SQRT(1+(BR9/BS9-1*Data!BQ9))),(1-(3/(4*BT9-1)))*IF(O9='Info for Data Validation'!$C$24,SQRT(((BP9/BU9)^2)+(BV9^2)/(2*(BR9))),SQRT(((BP9/BU9)^2)*(1-(2*(BR9/BS9-1)*BQ9)/(BR9-2))+(BV9^2)/(2*BT9)))))</f>
        <v/>
      </c>
      <c r="BX9" s="182"/>
      <c r="BY9" s="175"/>
      <c r="BZ9" s="175" t="s">
        <v>73</v>
      </c>
      <c r="CB9" s="10"/>
    </row>
    <row r="10" spans="1:80" s="8" customFormat="1" ht="26.4" x14ac:dyDescent="0.25">
      <c r="A10" s="183"/>
      <c r="B10" s="183"/>
      <c r="C10" s="184" t="s">
        <v>68</v>
      </c>
      <c r="D10" s="184" t="s">
        <v>68</v>
      </c>
      <c r="E10" s="184" t="s">
        <v>68</v>
      </c>
      <c r="F10" s="184"/>
      <c r="G10" s="184"/>
      <c r="H10" s="184"/>
      <c r="I10" s="184" t="s">
        <v>68</v>
      </c>
      <c r="J10" s="184" t="s">
        <v>68</v>
      </c>
      <c r="K10" s="184" t="s">
        <v>68</v>
      </c>
      <c r="L10" s="184" t="s">
        <v>68</v>
      </c>
      <c r="M10" s="185"/>
      <c r="N10" s="186" t="s">
        <v>69</v>
      </c>
      <c r="O10" s="186" t="s">
        <v>70</v>
      </c>
      <c r="P10" s="183"/>
      <c r="Q10" s="183"/>
      <c r="R10" s="183"/>
      <c r="S10" s="183"/>
      <c r="T10" s="183"/>
      <c r="U10" s="183"/>
      <c r="V10" s="183"/>
      <c r="W10" s="187" t="str">
        <f>IF(N10='Info for Data Validation'!$D$1,"",(IF(OR(N10='Info for Data Validation'!$D$2,N10='Info for Data Validation'!$D$3), IF(ISERROR(AVERAGE(Q10,R10)), " ",AVERAGE(Q10,R10)),IF(ISERROR(1-((U10+V10)/(S10+T10))), " ", 1-((U10+V10)/(S10+T10))))))</f>
        <v/>
      </c>
      <c r="X10" s="187" t="str">
        <f>IF(N10='Info for Data Validation'!$D$1,"",(IF(OR(N10='Info for Data Validation'!$D$2, N10='Info for Data Validation'!$D$3),IF(OR(Q10="",R10=""), " ", ABS((Q10-R10)/IF(N10='Info for Data Validation'!$D$2,1,100))),IF(ISERROR(ABS((1-(U10/S10))-(1-(V10/T10)))), " ", ABS((1-(U10/S10))-(1-(V10/T10)))))))</f>
        <v/>
      </c>
      <c r="Y10" s="188" t="str">
        <f>IF((Main!$B$42="Select Boundary") * (A10&lt;&gt;""),"Main B39",IF(OR(AND(Q10&lt;&gt;"",R10&lt;&gt;""),AND(S10&lt;&gt;"",T10&lt;&gt;"",U10&lt;&gt;"",V10&lt;&gt;"")),IF(OR(AND(Main!$B$42="Cautious",X10&gt;=VLOOKUP(W10,Cutoffs!A13:C1013,2)),AND(Main!$B$42="Optimistic",X10&gt;=VLOOKUP(W10,Cutoffs!A13:C1013,3))),"No","Yes"),""))</f>
        <v/>
      </c>
      <c r="Z10" s="183"/>
      <c r="AA10" s="183"/>
      <c r="AB10" s="183"/>
      <c r="AC10" s="183"/>
      <c r="AD10" s="183"/>
      <c r="AE10" s="183"/>
      <c r="AF10" s="183"/>
      <c r="AG10" s="187" t="str">
        <f>IF(N10='Info for Data Validation'!$D$1,"",(IF(OR(N10='Info for Data Validation'!$D$2, N10='Info for Data Validation'!$D$3),IF(ISERROR(AVERAGE(AA10,AB10)), " ",IF(N10='Info for Data Validation'!$D$3,AVERAGE(AA10,AB10)/100, AVERAGE(AA10,AB10))),IF(ISERROR(1-((AE10+AF10)/(AC10+AD10))), " ", 1-((AE10+AF10)/(AC10+AD10))))))</f>
        <v/>
      </c>
      <c r="AH10" s="187" t="str">
        <f>IF(N10='Info for Data Validation'!$D$1,"",(IF(OR(N10='Info for Data Validation'!$D$2, N10='Info for Data Validation'!$D$3),IF(OR(AA10="",AB10=""), " ", ABS((AA10-AB10)/IF(N10='Info for Data Validation'!$D$2, 1, 100))),IF(ISERROR(ABS((1-(AE10/AC10))-(1-(AF10/AD10)))), " ", ABS((1-(AE10/AC10))-(1-(AF10/AD10)))))))</f>
        <v/>
      </c>
      <c r="AI10" s="188" t="str">
        <f>IF((Main!$B$42="Select Boundary")*(A10&lt;&gt;""),"Main B39",IF(OR(AND(AA10&lt;&gt;"",AB10&lt;&gt;""),AND(AC10&lt;&gt;"",AD10&lt;&gt;"",AE10&lt;&gt;"",AF10&lt;&gt;"")),IF(OR(AND(Main!$B$42="Cautious",AH10&gt;=VLOOKUP(AG10,Cutoffs!$A$5:'Cutoffs'!$C$1005,2,2)),AND(Main!$B$42="Optimistic",AH10&gt;=VLOOKUP(AG10,Cutoffs!$A$5:'Cutoffs'!$C$1005,3))),"No","Yes"),""))</f>
        <v/>
      </c>
      <c r="AJ10" s="189" t="s">
        <v>71</v>
      </c>
      <c r="AK10" s="184"/>
      <c r="AL10" s="184"/>
      <c r="AM10" s="184"/>
      <c r="AN10" s="184"/>
      <c r="AO10" s="184"/>
      <c r="AP10" s="184"/>
      <c r="AQ10" s="184"/>
      <c r="AR10" s="184"/>
      <c r="AS10" s="184"/>
      <c r="AT10" s="184"/>
      <c r="AU10" s="184" t="s">
        <v>72</v>
      </c>
      <c r="AV10" s="184"/>
      <c r="AW10" s="190" t="str">
        <f>IF(C10="Yes","N/A",IF(AM10="","",IF(AJ10 = 'Info for Data Validation'!$B$24, SQRT(((Data!AN10-1)*(AM10^2)+(AR10-1)*(AQ10^2))/(AN10+AR10-2)), SQRT(((AN10+AR10-1)/(AN10+AR10-2)*(AT10^2))-(AN10*AR10/((AN10+AR10)*(AN10+AR10-2)))*AK10^2))))</f>
        <v/>
      </c>
      <c r="AX10" s="190" t="str">
        <f>IF(AJ10='Info for Data Validation'!$B$23,"",IF(AJ10='Info for Data Validation'!$B$26,LN((AL10/(1-AL10))/(AP10/(1-AP10)))/1.65,IF(O10='Info for Data Validation'!$C$23,"Select Unit of Assignment in Column N",IF(AND(AU10 = 'Info for Data Validation'!$B$28, O10='Info for Data Validation'!$C$25), "Select ICC in column AT",IF(AW10=0,0,AK10/AW10*(1-(3/(4*AV10-1)))*IF(O10='Info for Data Validation'!$C$24, 1, SQRT(1-((2*((AN10+AR10)/(AO10+AS10)-1))*AU10)/(AN10+AR10-2))))))))</f>
        <v/>
      </c>
      <c r="AY10" s="189" t="str">
        <f t="shared" si="3"/>
        <v/>
      </c>
      <c r="AZ10" s="184" t="s">
        <v>68</v>
      </c>
      <c r="BA10" s="184" t="s">
        <v>68</v>
      </c>
      <c r="BB10" s="188" t="s">
        <v>296</v>
      </c>
      <c r="BC10" s="189" t="s">
        <v>71</v>
      </c>
      <c r="BD10" s="183"/>
      <c r="BE10" s="183"/>
      <c r="BF10" s="183"/>
      <c r="BG10" s="183"/>
      <c r="BH10" s="183"/>
      <c r="BI10" s="183"/>
      <c r="BJ10" s="183"/>
      <c r="BK10" s="183"/>
      <c r="BL10" s="183"/>
      <c r="BM10" s="183"/>
      <c r="BN10" s="183"/>
      <c r="BO10" s="183"/>
      <c r="BP10" s="183"/>
      <c r="BQ10" s="184" t="s">
        <v>72</v>
      </c>
      <c r="BR10" s="191" t="str">
        <f t="shared" si="1"/>
        <v/>
      </c>
      <c r="BS10" s="191" t="str">
        <f t="shared" si="2"/>
        <v/>
      </c>
      <c r="BT10" s="191" t="str">
        <f>IF(BR10="","",IF(O10='Info for Data Validation'!C32,Data!BR10-1,((BR10-2)-2*(BR10/BS10-1)*BQ10)^2/((BR10-2)*(1-BQ10)^2+BR10/BS10*(BR10-2*(BR10/BS10))*(BQ10^2)+2*(BR10-2*BR10/BS10)*BQ10*(1-BQ10))))</f>
        <v/>
      </c>
      <c r="BU10" s="191" t="str">
        <f>IF(C10="Yes","N/A",IF(BC10='Info for Data Validation'!$B$24,IF(BH10="","",SQRT(((BI10-1)*(BH10^2)+(BM10-1)*(BL10^2))/(BR10-2))),IF(BO10="","",SQRT(
((BR10-1)/(BR10-2))*(BO10^2)-((BI10*BM10)/((BR10)*(BR10-2)))*BF10^2))))</f>
        <v/>
      </c>
      <c r="BV10" s="191" t="str">
        <f>IF(BC10='Info for Data Validation'!$B$23,"",IF(BC10='Info for Data Validation'!$B$26,LN((BG10/(1-BG10))/(BK10/(1-BK10)))/1.65,IF(O10='Info for Data Validation'!$C$23,"Select Unit of Assignment in Column N",IF(AND(BQ10 = 'Info for Data Validation'!$B$28, OR(BC10='Info for Data Validation'!$C$24,BC10='Info for Data Validation'!$C$25)), "Select ICC in column BP",IF(BF10=0,0,BF10/BU10*(1-(3/(4*BT10-1)))*IF(O10='Info for Data Validation'!$C$24, 1, SQRT(1-((2*((BR10)/(BS10)-1))*BQ10)/(BR10-2))))))))</f>
        <v/>
      </c>
      <c r="BW10" s="191" t="str">
        <f>IF(BV10="","",IF(BC10='Info for Data Validation'!B34,1/1.65*SQRT(1/(BG10*BI10)+1/((1-BG10*BI10))+1/(BK10*BM10)+1/((1-BK10)*BM10))*IF(O10='Info for Data Validation'!$C$24,1,SQRT(1+(BR10/BS10-1*Data!BQ10))),(1-(3/(4*BT10-1)))*IF(O10='Info for Data Validation'!$C$24,SQRT(((BP10/BU10)^2)+(BV10^2)/(2*(BR10))),SQRT(((BP10/BU10)^2)*(1-(2*(BR10/BS10-1)*BQ10)/(BR10-2))+(BV10^2)/(2*BT10)))))</f>
        <v/>
      </c>
      <c r="BX10" s="191"/>
      <c r="BY10" s="184"/>
      <c r="BZ10" s="184" t="s">
        <v>73</v>
      </c>
      <c r="CB10" s="10"/>
    </row>
    <row r="11" spans="1:80" s="8" customFormat="1" ht="26.4" x14ac:dyDescent="0.25">
      <c r="A11" s="174"/>
      <c r="B11" s="174"/>
      <c r="C11" s="175" t="s">
        <v>68</v>
      </c>
      <c r="D11" s="175" t="s">
        <v>68</v>
      </c>
      <c r="E11" s="175" t="s">
        <v>68</v>
      </c>
      <c r="F11" s="175"/>
      <c r="G11" s="175"/>
      <c r="H11" s="175"/>
      <c r="I11" s="175" t="s">
        <v>68</v>
      </c>
      <c r="J11" s="175" t="s">
        <v>68</v>
      </c>
      <c r="K11" s="175" t="s">
        <v>68</v>
      </c>
      <c r="L11" s="175" t="s">
        <v>68</v>
      </c>
      <c r="M11" s="176"/>
      <c r="N11" s="177" t="s">
        <v>69</v>
      </c>
      <c r="O11" s="177" t="s">
        <v>70</v>
      </c>
      <c r="P11" s="174"/>
      <c r="Q11" s="174"/>
      <c r="R11" s="174"/>
      <c r="S11" s="174"/>
      <c r="T11" s="174"/>
      <c r="U11" s="174"/>
      <c r="V11" s="174"/>
      <c r="W11" s="178" t="str">
        <f>IF(N11='Info for Data Validation'!$D$1,"",(IF(OR(N11='Info for Data Validation'!$D$2,N11='Info for Data Validation'!$D$3), IF(ISERROR(AVERAGE(Q11,R11)), " ",AVERAGE(Q11,R11)),IF(ISERROR(1-((U11+V11)/(S11+T11))), " ", 1-((U11+V11)/(S11+T11))))))</f>
        <v/>
      </c>
      <c r="X11" s="178" t="str">
        <f>IF(N11='Info for Data Validation'!$D$1,"",(IF(OR(N11='Info for Data Validation'!$D$2, N11='Info for Data Validation'!$D$3),IF(OR(Q11="",R11=""), " ", ABS((Q11-R11)/IF(N11='Info for Data Validation'!$D$2,1,100))),IF(ISERROR(ABS((1-(U11/S11))-(1-(V11/T11)))), " ", ABS((1-(U11/S11))-(1-(V11/T11)))))))</f>
        <v/>
      </c>
      <c r="Y11" s="179" t="str">
        <f>IF((Main!$B$42="Select Boundary") * (A11&lt;&gt;""),"Main B39",IF(OR(AND(Q11&lt;&gt;"",R11&lt;&gt;""),AND(S11&lt;&gt;"",T11&lt;&gt;"",U11&lt;&gt;"",V11&lt;&gt;"")),IF(OR(AND(Main!$B$42="Cautious",X11&gt;=VLOOKUP(W11,Cutoffs!A14:C1014,2)),AND(Main!$B$42="Optimistic",X11&gt;=VLOOKUP(W11,Cutoffs!A14:C1014,3))),"No","Yes"),""))</f>
        <v/>
      </c>
      <c r="Z11" s="174"/>
      <c r="AA11" s="174"/>
      <c r="AB11" s="174"/>
      <c r="AC11" s="174"/>
      <c r="AD11" s="174"/>
      <c r="AE11" s="174"/>
      <c r="AF11" s="174"/>
      <c r="AG11" s="178" t="str">
        <f>IF(N11='Info for Data Validation'!$D$1,"",(IF(OR(N11='Info for Data Validation'!$D$2, N11='Info for Data Validation'!$D$3),IF(ISERROR(AVERAGE(AA11,AB11)), " ",IF(N11='Info for Data Validation'!$D$3,AVERAGE(AA11,AB11)/100, AVERAGE(AA11,AB11))),IF(ISERROR(1-((AE11+AF11)/(AC11+AD11))), " ", 1-((AE11+AF11)/(AC11+AD11))))))</f>
        <v/>
      </c>
      <c r="AH11" s="178" t="str">
        <f>IF(N11='Info for Data Validation'!$D$1,"",(IF(OR(N11='Info for Data Validation'!$D$2, N11='Info for Data Validation'!$D$3),IF(OR(AA11="",AB11=""), " ", ABS((AA11-AB11)/IF(N11='Info for Data Validation'!$D$2, 1, 100))),IF(ISERROR(ABS((1-(AE11/AC11))-(1-(AF11/AD11)))), " ", ABS((1-(AE11/AC11))-(1-(AF11/AD11)))))))</f>
        <v/>
      </c>
      <c r="AI11" s="179" t="str">
        <f>IF((Main!$B$42="Select Boundary")*(A11&lt;&gt;""),"Main B39",IF(OR(AND(AA11&lt;&gt;"",AB11&lt;&gt;""),AND(AC11&lt;&gt;"",AD11&lt;&gt;"",AE11&lt;&gt;"",AF11&lt;&gt;"")),IF(OR(AND(Main!$B$42="Cautious",AH11&gt;=VLOOKUP(AG11,Cutoffs!$A$5:'Cutoffs'!$C$1005,2,2)),AND(Main!$B$42="Optimistic",AH11&gt;=VLOOKUP(AG11,Cutoffs!$A$5:'Cutoffs'!$C$1005,3))),"No","Yes"),""))</f>
        <v/>
      </c>
      <c r="AJ11" s="180" t="s">
        <v>71</v>
      </c>
      <c r="AK11" s="175"/>
      <c r="AL11" s="175"/>
      <c r="AM11" s="175"/>
      <c r="AN11" s="175"/>
      <c r="AO11" s="175"/>
      <c r="AP11" s="175"/>
      <c r="AQ11" s="175"/>
      <c r="AR11" s="175"/>
      <c r="AS11" s="175"/>
      <c r="AT11" s="175"/>
      <c r="AU11" s="175" t="s">
        <v>72</v>
      </c>
      <c r="AV11" s="175"/>
      <c r="AW11" s="181" t="str">
        <f>IF(C11="Yes","N/A",IF(AM11="","",IF(AJ11 = 'Info for Data Validation'!$B$24, SQRT(((Data!AN11-1)*(AM11^2)+(AR11-1)*(AQ11^2))/(AN11+AR11-2)), SQRT(((AN11+AR11-1)/(AN11+AR11-2)*(AT11^2))-(AN11*AR11/((AN11+AR11)*(AN11+AR11-2)))*AK11^2))))</f>
        <v/>
      </c>
      <c r="AX11" s="181" t="str">
        <f>IF(AJ11='Info for Data Validation'!$B$23,"",IF(AJ11='Info for Data Validation'!$B$26,LN((AL11/(1-AL11))/(AP11/(1-AP11)))/1.65,IF(O11='Info for Data Validation'!$C$23,"Select Unit of Assignment in Column N",IF(AND(AU11 = 'Info for Data Validation'!$B$28, O11='Info for Data Validation'!$C$25), "Select ICC in column AT",IF(AW11=0,0,AK11/AW11*(1-(3/(4*AV11-1)))*IF(O11='Info for Data Validation'!$C$24, 1, SQRT(1-((2*((AN11+AR11)/(AO11+AS11)-1))*AU11)/(AN11+AR11-2))))))))</f>
        <v/>
      </c>
      <c r="AY11" s="180" t="str">
        <f t="shared" si="3"/>
        <v/>
      </c>
      <c r="AZ11" s="175" t="s">
        <v>68</v>
      </c>
      <c r="BA11" s="175" t="s">
        <v>68</v>
      </c>
      <c r="BB11" s="179" t="s">
        <v>296</v>
      </c>
      <c r="BC11" s="180" t="s">
        <v>71</v>
      </c>
      <c r="BD11" s="174"/>
      <c r="BE11" s="174"/>
      <c r="BF11" s="174"/>
      <c r="BG11" s="174"/>
      <c r="BH11" s="174"/>
      <c r="BI11" s="174"/>
      <c r="BJ11" s="174"/>
      <c r="BK11" s="174"/>
      <c r="BL11" s="174"/>
      <c r="BM11" s="174"/>
      <c r="BN11" s="174"/>
      <c r="BO11" s="174"/>
      <c r="BP11" s="174"/>
      <c r="BQ11" s="175" t="s">
        <v>72</v>
      </c>
      <c r="BR11" s="182" t="str">
        <f t="shared" si="1"/>
        <v/>
      </c>
      <c r="BS11" s="182" t="str">
        <f t="shared" si="2"/>
        <v/>
      </c>
      <c r="BT11" s="182" t="str">
        <f>IF(BR11="","",IF(O11='Info for Data Validation'!C33,Data!BR11-1,((BR11-2)-2*(BR11/BS11-1)*BQ11)^2/((BR11-2)*(1-BQ11)^2+BR11/BS11*(BR11-2*(BR11/BS11))*(BQ11^2)+2*(BR11-2*BR11/BS11)*BQ11*(1-BQ11))))</f>
        <v/>
      </c>
      <c r="BU11" s="182" t="str">
        <f>IF(C11="Yes","N/A",IF(BC11='Info for Data Validation'!$B$24,IF(BH11="","",SQRT(((BI11-1)*(BH11^2)+(BM11-1)*(BL11^2))/(BR11-2))),IF(BO11="","",SQRT(
((BR11-1)/(BR11-2))*(BO11^2)-((BI11*BM11)/((BR11)*(BR11-2)))*BF11^2))))</f>
        <v/>
      </c>
      <c r="BV11" s="182" t="str">
        <f>IF(BC11='Info for Data Validation'!$B$23,"",IF(BC11='Info for Data Validation'!$B$26,LN((BG11/(1-BG11))/(BK11/(1-BK11)))/1.65,IF(O11='Info for Data Validation'!$C$23,"Select Unit of Assignment in Column N",IF(AND(BQ11 = 'Info for Data Validation'!$B$28, OR(BC11='Info for Data Validation'!$C$24,BC11='Info for Data Validation'!$C$25)), "Select ICC in column BP",IF(BF11=0,0,BF11/BU11*(1-(3/(4*BT11-1)))*IF(O11='Info for Data Validation'!$C$24, 1, SQRT(1-((2*((BR11)/(BS11)-1))*BQ11)/(BR11-2))))))))</f>
        <v/>
      </c>
      <c r="BW11" s="182" t="str">
        <f>IF(BV11="","",IF(BC11='Info for Data Validation'!B35,1/1.65*SQRT(1/(BG11*BI11)+1/((1-BG11*BI11))+1/(BK11*BM11)+1/((1-BK11)*BM11))*IF(O11='Info for Data Validation'!$C$24,1,SQRT(1+(BR11/BS11-1*Data!BQ11))),(1-(3/(4*BT11-1)))*IF(O11='Info for Data Validation'!$C$24,SQRT(((BP11/BU11)^2)+(BV11^2)/(2*(BR11))),SQRT(((BP11/BU11)^2)*(1-(2*(BR11/BS11-1)*BQ11)/(BR11-2))+(BV11^2)/(2*BT11)))))</f>
        <v/>
      </c>
      <c r="BX11" s="182"/>
      <c r="BY11" s="175"/>
      <c r="BZ11" s="175" t="s">
        <v>73</v>
      </c>
      <c r="CB11" s="10"/>
    </row>
    <row r="12" spans="1:80" s="8" customFormat="1" ht="26.4" x14ac:dyDescent="0.25">
      <c r="A12" s="183"/>
      <c r="B12" s="183"/>
      <c r="C12" s="184" t="s">
        <v>68</v>
      </c>
      <c r="D12" s="184" t="s">
        <v>68</v>
      </c>
      <c r="E12" s="184" t="s">
        <v>68</v>
      </c>
      <c r="F12" s="184"/>
      <c r="G12" s="184"/>
      <c r="H12" s="184"/>
      <c r="I12" s="184" t="s">
        <v>68</v>
      </c>
      <c r="J12" s="184" t="s">
        <v>68</v>
      </c>
      <c r="K12" s="184" t="s">
        <v>68</v>
      </c>
      <c r="L12" s="184" t="s">
        <v>68</v>
      </c>
      <c r="M12" s="185"/>
      <c r="N12" s="186" t="s">
        <v>69</v>
      </c>
      <c r="O12" s="186" t="s">
        <v>70</v>
      </c>
      <c r="P12" s="183"/>
      <c r="Q12" s="183"/>
      <c r="R12" s="183"/>
      <c r="S12" s="183"/>
      <c r="T12" s="183"/>
      <c r="U12" s="183"/>
      <c r="V12" s="183"/>
      <c r="W12" s="187" t="str">
        <f>IF(N12='Info for Data Validation'!$D$1,"",(IF(OR(N12='Info for Data Validation'!$D$2,N12='Info for Data Validation'!$D$3), IF(ISERROR(AVERAGE(Q12,R12)), " ",AVERAGE(Q12,R12)),IF(ISERROR(1-((U12+V12)/(S12+T12))), " ", 1-((U12+V12)/(S12+T12))))))</f>
        <v/>
      </c>
      <c r="X12" s="187" t="str">
        <f>IF(N12='Info for Data Validation'!$D$1,"",(IF(OR(N12='Info for Data Validation'!$D$2, N12='Info for Data Validation'!$D$3),IF(OR(Q12="",R12=""), " ", ABS((Q12-R12)/IF(N12='Info for Data Validation'!$D$2,1,100))),IF(ISERROR(ABS((1-(U12/S12))-(1-(V12/T12)))), " ", ABS((1-(U12/S12))-(1-(V12/T12)))))))</f>
        <v/>
      </c>
      <c r="Y12" s="188" t="str">
        <f>IF((Main!$B$42="Select Boundary") * (A12&lt;&gt;""),"Main B39",IF(OR(AND(Q12&lt;&gt;"",R12&lt;&gt;""),AND(S12&lt;&gt;"",T12&lt;&gt;"",U12&lt;&gt;"",V12&lt;&gt;"")),IF(OR(AND(Main!$B$42="Cautious",X12&gt;=VLOOKUP(W12,Cutoffs!A15:C1015,2)),AND(Main!$B$42="Optimistic",X12&gt;=VLOOKUP(W12,Cutoffs!A15:C1015,3))),"No","Yes"),""))</f>
        <v/>
      </c>
      <c r="Z12" s="183"/>
      <c r="AA12" s="183"/>
      <c r="AB12" s="183"/>
      <c r="AC12" s="183"/>
      <c r="AD12" s="183"/>
      <c r="AE12" s="183"/>
      <c r="AF12" s="183"/>
      <c r="AG12" s="187" t="str">
        <f>IF(N12='Info for Data Validation'!$D$1,"",(IF(OR(N12='Info for Data Validation'!$D$2, N12='Info for Data Validation'!$D$3),IF(ISERROR(AVERAGE(AA12,AB12)), " ",IF(N12='Info for Data Validation'!$D$3,AVERAGE(AA12,AB12)/100, AVERAGE(AA12,AB12))),IF(ISERROR(1-((AE12+AF12)/(AC12+AD12))), " ", 1-((AE12+AF12)/(AC12+AD12))))))</f>
        <v/>
      </c>
      <c r="AH12" s="187" t="str">
        <f>IF(N12='Info for Data Validation'!$D$1,"",(IF(OR(N12='Info for Data Validation'!$D$2, N12='Info for Data Validation'!$D$3),IF(OR(AA12="",AB12=""), " ", ABS((AA12-AB12)/IF(N12='Info for Data Validation'!$D$2, 1, 100))),IF(ISERROR(ABS((1-(AE12/AC12))-(1-(AF12/AD12)))), " ", ABS((1-(AE12/AC12))-(1-(AF12/AD12)))))))</f>
        <v/>
      </c>
      <c r="AI12" s="188" t="str">
        <f>IF((Main!$B$42="Select Boundary")*(A12&lt;&gt;""),"Main B39",IF(OR(AND(AA12&lt;&gt;"",AB12&lt;&gt;""),AND(AC12&lt;&gt;"",AD12&lt;&gt;"",AE12&lt;&gt;"",AF12&lt;&gt;"")),IF(OR(AND(Main!$B$42="Cautious",AH12&gt;=VLOOKUP(AG12,Cutoffs!$A$5:'Cutoffs'!$C$1005,2,2)),AND(Main!$B$42="Optimistic",AH12&gt;=VLOOKUP(AG12,Cutoffs!$A$5:'Cutoffs'!$C$1005,3))),"No","Yes"),""))</f>
        <v/>
      </c>
      <c r="AJ12" s="189" t="s">
        <v>71</v>
      </c>
      <c r="AK12" s="184"/>
      <c r="AL12" s="184"/>
      <c r="AM12" s="184"/>
      <c r="AN12" s="184"/>
      <c r="AO12" s="184"/>
      <c r="AP12" s="184"/>
      <c r="AQ12" s="184"/>
      <c r="AR12" s="184"/>
      <c r="AS12" s="184"/>
      <c r="AT12" s="184"/>
      <c r="AU12" s="184" t="s">
        <v>72</v>
      </c>
      <c r="AV12" s="184"/>
      <c r="AW12" s="190" t="str">
        <f>IF(C12="Yes","N/A",IF(AM12="","",IF(AJ12 = 'Info for Data Validation'!$B$24, SQRT(((Data!AN12-1)*(AM12^2)+(AR12-1)*(AQ12^2))/(AN12+AR12-2)), SQRT(((AN12+AR12-1)/(AN12+AR12-2)*(AT12^2))-(AN12*AR12/((AN12+AR12)*(AN12+AR12-2)))*AK12^2))))</f>
        <v/>
      </c>
      <c r="AX12" s="190" t="str">
        <f>IF(AJ12='Info for Data Validation'!$B$23,"",IF(AJ12='Info for Data Validation'!$B$26,LN((AL12/(1-AL12))/(AP12/(1-AP12)))/1.65,IF(O12='Info for Data Validation'!$C$23,"Select Unit of Assignment in Column N",IF(AND(AU12 = 'Info for Data Validation'!$B$28, O12='Info for Data Validation'!$C$25), "Select ICC in column AT",IF(AW12=0,0,AK12/AW12*(1-(3/(4*AV12-1)))*IF(O12='Info for Data Validation'!$C$24, 1, SQRT(1-((2*((AN12+AR12)/(AO12+AS12)-1))*AU12)/(AN12+AR12-2))))))))</f>
        <v/>
      </c>
      <c r="AY12" s="189" t="str">
        <f t="shared" si="3"/>
        <v/>
      </c>
      <c r="AZ12" s="184" t="s">
        <v>68</v>
      </c>
      <c r="BA12" s="184" t="s">
        <v>68</v>
      </c>
      <c r="BB12" s="188" t="s">
        <v>296</v>
      </c>
      <c r="BC12" s="189" t="s">
        <v>71</v>
      </c>
      <c r="BD12" s="183"/>
      <c r="BE12" s="183"/>
      <c r="BF12" s="183"/>
      <c r="BG12" s="183"/>
      <c r="BH12" s="183"/>
      <c r="BI12" s="183"/>
      <c r="BJ12" s="183"/>
      <c r="BK12" s="183"/>
      <c r="BL12" s="183"/>
      <c r="BM12" s="183"/>
      <c r="BN12" s="183"/>
      <c r="BO12" s="183"/>
      <c r="BP12" s="183"/>
      <c r="BQ12" s="184" t="s">
        <v>72</v>
      </c>
      <c r="BR12" s="191" t="str">
        <f t="shared" si="1"/>
        <v/>
      </c>
      <c r="BS12" s="191" t="str">
        <f t="shared" si="2"/>
        <v/>
      </c>
      <c r="BT12" s="191" t="str">
        <f>IF(BR12="","",IF(O12='Info for Data Validation'!C34,Data!BR12-1,((BR12-2)-2*(BR12/BS12-1)*BQ12)^2/((BR12-2)*(1-BQ12)^2+BR12/BS12*(BR12-2*(BR12/BS12))*(BQ12^2)+2*(BR12-2*BR12/BS12)*BQ12*(1-BQ12))))</f>
        <v/>
      </c>
      <c r="BU12" s="191" t="str">
        <f>IF(C12="Yes","N/A",IF(BC12='Info for Data Validation'!$B$24,IF(BH12="","",SQRT(((BI12-1)*(BH12^2)+(BM12-1)*(BL12^2))/(BR12-2))),IF(BO12="","",SQRT(
((BR12-1)/(BR12-2))*(BO12^2)-((BI12*BM12)/((BR12)*(BR12-2)))*BF12^2))))</f>
        <v/>
      </c>
      <c r="BV12" s="191" t="str">
        <f>IF(BC12='Info for Data Validation'!$B$23,"",IF(BC12='Info for Data Validation'!$B$26,LN((BG12/(1-BG12))/(BK12/(1-BK12)))/1.65,IF(O12='Info for Data Validation'!$C$23,"Select Unit of Assignment in Column N",IF(AND(BQ12 = 'Info for Data Validation'!$B$28, OR(BC12='Info for Data Validation'!$C$24,BC12='Info for Data Validation'!$C$25)), "Select ICC in column BP",IF(BF12=0,0,BF12/BU12*(1-(3/(4*BT12-1)))*IF(O12='Info for Data Validation'!$C$24, 1, SQRT(1-((2*((BR12)/(BS12)-1))*BQ12)/(BR12-2))))))))</f>
        <v/>
      </c>
      <c r="BW12" s="191" t="str">
        <f>IF(BV12="","",IF(BC12='Info for Data Validation'!B36,1/1.65*SQRT(1/(BG12*BI12)+1/((1-BG12*BI12))+1/(BK12*BM12)+1/((1-BK12)*BM12))*IF(O12='Info for Data Validation'!$C$24,1,SQRT(1+(BR12/BS12-1*Data!BQ12))),(1-(3/(4*BT12-1)))*IF(O12='Info for Data Validation'!$C$24,SQRT(((BP12/BU12)^2)+(BV12^2)/(2*(BR12))),SQRT(((BP12/BU12)^2)*(1-(2*(BR12/BS12-1)*BQ12)/(BR12-2))+(BV12^2)/(2*BT12)))))</f>
        <v/>
      </c>
      <c r="BX12" s="191"/>
      <c r="BY12" s="184"/>
      <c r="BZ12" s="184" t="s">
        <v>73</v>
      </c>
      <c r="CB12" s="10"/>
    </row>
    <row r="13" spans="1:80" s="8" customFormat="1" ht="26.4" x14ac:dyDescent="0.25">
      <c r="A13" s="174"/>
      <c r="B13" s="174"/>
      <c r="C13" s="175" t="s">
        <v>68</v>
      </c>
      <c r="D13" s="175" t="s">
        <v>68</v>
      </c>
      <c r="E13" s="175" t="s">
        <v>68</v>
      </c>
      <c r="F13" s="175"/>
      <c r="G13" s="175"/>
      <c r="H13" s="175"/>
      <c r="I13" s="175" t="s">
        <v>68</v>
      </c>
      <c r="J13" s="175" t="s">
        <v>68</v>
      </c>
      <c r="K13" s="175" t="s">
        <v>68</v>
      </c>
      <c r="L13" s="175" t="s">
        <v>68</v>
      </c>
      <c r="M13" s="176"/>
      <c r="N13" s="177" t="s">
        <v>69</v>
      </c>
      <c r="O13" s="177" t="s">
        <v>70</v>
      </c>
      <c r="P13" s="174"/>
      <c r="Q13" s="174"/>
      <c r="R13" s="174"/>
      <c r="S13" s="174"/>
      <c r="T13" s="174"/>
      <c r="U13" s="174"/>
      <c r="V13" s="174"/>
      <c r="W13" s="178" t="str">
        <f>IF(N13='Info for Data Validation'!$D$1,"",(IF(OR(N13='Info for Data Validation'!$D$2,N13='Info for Data Validation'!$D$3), IF(ISERROR(AVERAGE(Q13,R13)), " ",AVERAGE(Q13,R13)),IF(ISERROR(1-((U13+V13)/(S13+T13))), " ", 1-((U13+V13)/(S13+T13))))))</f>
        <v/>
      </c>
      <c r="X13" s="178" t="str">
        <f>IF(N13='Info for Data Validation'!$D$1,"",(IF(OR(N13='Info for Data Validation'!$D$2, N13='Info for Data Validation'!$D$3),IF(OR(Q13="",R13=""), " ", ABS((Q13-R13)/IF(N13='Info for Data Validation'!$D$2,1,100))),IF(ISERROR(ABS((1-(U13/S13))-(1-(V13/T13)))), " ", ABS((1-(U13/S13))-(1-(V13/T13)))))))</f>
        <v/>
      </c>
      <c r="Y13" s="179" t="str">
        <f>IF((Main!$B$42="Select Boundary") * (A13&lt;&gt;""),"Main B39",IF(OR(AND(Q13&lt;&gt;"",R13&lt;&gt;""),AND(S13&lt;&gt;"",T13&lt;&gt;"",U13&lt;&gt;"",V13&lt;&gt;"")),IF(OR(AND(Main!$B$42="Cautious",X13&gt;=VLOOKUP(W13,Cutoffs!A16:C1016,2)),AND(Main!$B$42="Optimistic",X13&gt;=VLOOKUP(W13,Cutoffs!A16:C1016,3))),"No","Yes"),""))</f>
        <v/>
      </c>
      <c r="Z13" s="174"/>
      <c r="AA13" s="174"/>
      <c r="AB13" s="174"/>
      <c r="AC13" s="174"/>
      <c r="AD13" s="174"/>
      <c r="AE13" s="174"/>
      <c r="AF13" s="174"/>
      <c r="AG13" s="178" t="str">
        <f>IF(N13='Info for Data Validation'!$D$1,"",(IF(OR(N13='Info for Data Validation'!$D$2, N13='Info for Data Validation'!$D$3),IF(ISERROR(AVERAGE(AA13,AB13)), " ",IF(N13='Info for Data Validation'!$D$3,AVERAGE(AA13,AB13)/100, AVERAGE(AA13,AB13))),IF(ISERROR(1-((AE13+AF13)/(AC13+AD13))), " ", 1-((AE13+AF13)/(AC13+AD13))))))</f>
        <v/>
      </c>
      <c r="AH13" s="178" t="str">
        <f>IF(N13='Info for Data Validation'!$D$1,"",(IF(OR(N13='Info for Data Validation'!$D$2, N13='Info for Data Validation'!$D$3),IF(OR(AA13="",AB13=""), " ", ABS((AA13-AB13)/IF(N13='Info for Data Validation'!$D$2, 1, 100))),IF(ISERROR(ABS((1-(AE13/AC13))-(1-(AF13/AD13)))), " ", ABS((1-(AE13/AC13))-(1-(AF13/AD13)))))))</f>
        <v/>
      </c>
      <c r="AI13" s="179" t="str">
        <f>IF((Main!$B$42="Select Boundary")*(A13&lt;&gt;""),"Main B39",IF(OR(AND(AA13&lt;&gt;"",AB13&lt;&gt;""),AND(AC13&lt;&gt;"",AD13&lt;&gt;"",AE13&lt;&gt;"",AF13&lt;&gt;"")),IF(OR(AND(Main!$B$42="Cautious",AH13&gt;=VLOOKUP(AG13,Cutoffs!$A$5:'Cutoffs'!$C$1005,2,2)),AND(Main!$B$42="Optimistic",AH13&gt;=VLOOKUP(AG13,Cutoffs!$A$5:'Cutoffs'!$C$1005,3))),"No","Yes"),""))</f>
        <v/>
      </c>
      <c r="AJ13" s="180" t="s">
        <v>71</v>
      </c>
      <c r="AK13" s="175"/>
      <c r="AL13" s="175"/>
      <c r="AM13" s="175"/>
      <c r="AN13" s="175"/>
      <c r="AO13" s="175"/>
      <c r="AP13" s="175"/>
      <c r="AQ13" s="175"/>
      <c r="AR13" s="175"/>
      <c r="AS13" s="175"/>
      <c r="AT13" s="175"/>
      <c r="AU13" s="175" t="s">
        <v>72</v>
      </c>
      <c r="AV13" s="175"/>
      <c r="AW13" s="181" t="str">
        <f>IF(C13="Yes","N/A",IF(AM13="","",IF(AJ13 = 'Info for Data Validation'!$B$24, SQRT(((Data!AN13-1)*(AM13^2)+(AR13-1)*(AQ13^2))/(AN13+AR13-2)), SQRT(((AN13+AR13-1)/(AN13+AR13-2)*(AT13^2))-(AN13*AR13/((AN13+AR13)*(AN13+AR13-2)))*AK13^2))))</f>
        <v/>
      </c>
      <c r="AX13" s="181" t="str">
        <f>IF(AJ13='Info for Data Validation'!$B$23,"",IF(AJ13='Info for Data Validation'!$B$26,LN((AL13/(1-AL13))/(AP13/(1-AP13)))/1.65,IF(O13='Info for Data Validation'!$C$23,"Select Unit of Assignment in Column N",IF(AND(AU13 = 'Info for Data Validation'!$B$28, O13='Info for Data Validation'!$C$25), "Select ICC in column AT",IF(AW13=0,0,AK13/AW13*(1-(3/(4*AV13-1)))*IF(O13='Info for Data Validation'!$C$24, 1, SQRT(1-((2*((AN13+AR13)/(AO13+AS13)-1))*AU13)/(AN13+AR13-2))))))))</f>
        <v/>
      </c>
      <c r="AY13" s="180" t="str">
        <f t="shared" si="3"/>
        <v/>
      </c>
      <c r="AZ13" s="175" t="s">
        <v>68</v>
      </c>
      <c r="BA13" s="175" t="s">
        <v>68</v>
      </c>
      <c r="BB13" s="179" t="s">
        <v>296</v>
      </c>
      <c r="BC13" s="180" t="s">
        <v>71</v>
      </c>
      <c r="BD13" s="174"/>
      <c r="BE13" s="174"/>
      <c r="BF13" s="174"/>
      <c r="BG13" s="174"/>
      <c r="BH13" s="174"/>
      <c r="BI13" s="174"/>
      <c r="BJ13" s="174"/>
      <c r="BK13" s="174"/>
      <c r="BL13" s="174"/>
      <c r="BM13" s="174"/>
      <c r="BN13" s="174"/>
      <c r="BO13" s="174"/>
      <c r="BP13" s="174"/>
      <c r="BQ13" s="175" t="s">
        <v>72</v>
      </c>
      <c r="BR13" s="182" t="str">
        <f t="shared" si="1"/>
        <v/>
      </c>
      <c r="BS13" s="182" t="str">
        <f t="shared" si="2"/>
        <v/>
      </c>
      <c r="BT13" s="182" t="str">
        <f>IF(BR13="","",IF(O13='Info for Data Validation'!C35,Data!BR13-1,((BR13-2)-2*(BR13/BS13-1)*BQ13)^2/((BR13-2)*(1-BQ13)^2+BR13/BS13*(BR13-2*(BR13/BS13))*(BQ13^2)+2*(BR13-2*BR13/BS13)*BQ13*(1-BQ13))))</f>
        <v/>
      </c>
      <c r="BU13" s="182" t="str">
        <f>IF(C13="Yes","N/A",IF(BC13='Info for Data Validation'!$B$24,IF(BH13="","",SQRT(((BI13-1)*(BH13^2)+(BM13-1)*(BL13^2))/(BR13-2))),IF(BO13="","",SQRT(
((BR13-1)/(BR13-2))*(BO13^2)-((BI13*BM13)/((BR13)*(BR13-2)))*BF13^2))))</f>
        <v/>
      </c>
      <c r="BV13" s="182" t="str">
        <f>IF(BC13='Info for Data Validation'!$B$23,"",IF(BC13='Info for Data Validation'!$B$26,LN((BG13/(1-BG13))/(BK13/(1-BK13)))/1.65,IF(O13='Info for Data Validation'!$C$23,"Select Unit of Assignment in Column N",IF(AND(BQ13 = 'Info for Data Validation'!$B$28, OR(BC13='Info for Data Validation'!$C$24,BC13='Info for Data Validation'!$C$25)), "Select ICC in column BP",IF(BF13=0,0,BF13/BU13*(1-(3/(4*BT13-1)))*IF(O13='Info for Data Validation'!$C$24, 1, SQRT(1-((2*((BR13)/(BS13)-1))*BQ13)/(BR13-2))))))))</f>
        <v/>
      </c>
      <c r="BW13" s="182" t="str">
        <f>IF(BV13="","",IF(BC13='Info for Data Validation'!B37,1/1.65*SQRT(1/(BG13*BI13)+1/((1-BG13*BI13))+1/(BK13*BM13)+1/((1-BK13)*BM13))*IF(O13='Info for Data Validation'!$C$24,1,SQRT(1+(BR13/BS13-1*Data!BQ13))),(1-(3/(4*BT13-1)))*IF(O13='Info for Data Validation'!$C$24,SQRT(((BP13/BU13)^2)+(BV13^2)/(2*(BR13))),SQRT(((BP13/BU13)^2)*(1-(2*(BR13/BS13-1)*BQ13)/(BR13-2))+(BV13^2)/(2*BT13)))))</f>
        <v/>
      </c>
      <c r="BX13" s="182"/>
      <c r="BY13" s="175"/>
      <c r="BZ13" s="175" t="s">
        <v>73</v>
      </c>
      <c r="CB13" s="10"/>
    </row>
    <row r="14" spans="1:80" s="8" customFormat="1" ht="26.4" x14ac:dyDescent="0.25">
      <c r="A14" s="183"/>
      <c r="B14" s="183"/>
      <c r="C14" s="184" t="s">
        <v>68</v>
      </c>
      <c r="D14" s="184" t="s">
        <v>68</v>
      </c>
      <c r="E14" s="184" t="s">
        <v>68</v>
      </c>
      <c r="F14" s="184"/>
      <c r="G14" s="184"/>
      <c r="H14" s="184"/>
      <c r="I14" s="184" t="s">
        <v>68</v>
      </c>
      <c r="J14" s="184" t="s">
        <v>68</v>
      </c>
      <c r="K14" s="184" t="s">
        <v>68</v>
      </c>
      <c r="L14" s="184" t="s">
        <v>68</v>
      </c>
      <c r="M14" s="185"/>
      <c r="N14" s="186" t="s">
        <v>69</v>
      </c>
      <c r="O14" s="186" t="s">
        <v>70</v>
      </c>
      <c r="P14" s="183"/>
      <c r="Q14" s="183"/>
      <c r="R14" s="183"/>
      <c r="S14" s="183"/>
      <c r="T14" s="183"/>
      <c r="U14" s="183"/>
      <c r="V14" s="183"/>
      <c r="W14" s="187" t="str">
        <f>IF(N14='Info for Data Validation'!$D$1,"",(IF(OR(N14='Info for Data Validation'!$D$2,N14='Info for Data Validation'!$D$3), IF(ISERROR(AVERAGE(Q14,R14)), " ",AVERAGE(Q14,R14)),IF(ISERROR(1-((U14+V14)/(S14+T14))), " ", 1-((U14+V14)/(S14+T14))))))</f>
        <v/>
      </c>
      <c r="X14" s="187" t="str">
        <f>IF(N14='Info for Data Validation'!$D$1,"",(IF(OR(N14='Info for Data Validation'!$D$2, N14='Info for Data Validation'!$D$3),IF(OR(Q14="",R14=""), " ", ABS((Q14-R14)/IF(N14='Info for Data Validation'!$D$2,1,100))),IF(ISERROR(ABS((1-(U14/S14))-(1-(V14/T14)))), " ", ABS((1-(U14/S14))-(1-(V14/T14)))))))</f>
        <v/>
      </c>
      <c r="Y14" s="188" t="str">
        <f>IF((Main!$B$42="Select Boundary") * (A14&lt;&gt;""),"Main B39",IF(OR(AND(Q14&lt;&gt;"",R14&lt;&gt;""),AND(S14&lt;&gt;"",T14&lt;&gt;"",U14&lt;&gt;"",V14&lt;&gt;"")),IF(OR(AND(Main!$B$42="Cautious",X14&gt;=VLOOKUP(W14,Cutoffs!A17:C1017,2)),AND(Main!$B$42="Optimistic",X14&gt;=VLOOKUP(W14,Cutoffs!A17:C1017,3))),"No","Yes"),""))</f>
        <v/>
      </c>
      <c r="Z14" s="183"/>
      <c r="AA14" s="183"/>
      <c r="AB14" s="183"/>
      <c r="AC14" s="183"/>
      <c r="AD14" s="183"/>
      <c r="AE14" s="183"/>
      <c r="AF14" s="183"/>
      <c r="AG14" s="187" t="str">
        <f>IF(N14='Info for Data Validation'!$D$1,"",(IF(OR(N14='Info for Data Validation'!$D$2, N14='Info for Data Validation'!$D$3),IF(ISERROR(AVERAGE(AA14,AB14)), " ",IF(N14='Info for Data Validation'!$D$3,AVERAGE(AA14,AB14)/100, AVERAGE(AA14,AB14))),IF(ISERROR(1-((AE14+AF14)/(AC14+AD14))), " ", 1-((AE14+AF14)/(AC14+AD14))))))</f>
        <v/>
      </c>
      <c r="AH14" s="187" t="str">
        <f>IF(N14='Info for Data Validation'!$D$1,"",(IF(OR(N14='Info for Data Validation'!$D$2, N14='Info for Data Validation'!$D$3),IF(OR(AA14="",AB14=""), " ", ABS((AA14-AB14)/IF(N14='Info for Data Validation'!$D$2, 1, 100))),IF(ISERROR(ABS((1-(AE14/AC14))-(1-(AF14/AD14)))), " ", ABS((1-(AE14/AC14))-(1-(AF14/AD14)))))))</f>
        <v/>
      </c>
      <c r="AI14" s="188" t="str">
        <f>IF((Main!$B$42="Select Boundary")*(A14&lt;&gt;""),"Main B39",IF(OR(AND(AA14&lt;&gt;"",AB14&lt;&gt;""),AND(AC14&lt;&gt;"",AD14&lt;&gt;"",AE14&lt;&gt;"",AF14&lt;&gt;"")),IF(OR(AND(Main!$B$42="Cautious",AH14&gt;=VLOOKUP(AG14,Cutoffs!$A$5:'Cutoffs'!$C$1005,2,2)),AND(Main!$B$42="Optimistic",AH14&gt;=VLOOKUP(AG14,Cutoffs!$A$5:'Cutoffs'!$C$1005,3))),"No","Yes"),""))</f>
        <v/>
      </c>
      <c r="AJ14" s="189" t="s">
        <v>71</v>
      </c>
      <c r="AK14" s="184"/>
      <c r="AL14" s="184"/>
      <c r="AM14" s="184"/>
      <c r="AN14" s="184"/>
      <c r="AO14" s="184"/>
      <c r="AP14" s="184"/>
      <c r="AQ14" s="184"/>
      <c r="AR14" s="184"/>
      <c r="AS14" s="184"/>
      <c r="AT14" s="184"/>
      <c r="AU14" s="184" t="s">
        <v>72</v>
      </c>
      <c r="AV14" s="184"/>
      <c r="AW14" s="190" t="str">
        <f>IF(C14="Yes","N/A",IF(AM14="","",IF(AJ14 = 'Info for Data Validation'!$B$24, SQRT(((Data!AN14-1)*(AM14^2)+(AR14-1)*(AQ14^2))/(AN14+AR14-2)), SQRT(((AN14+AR14-1)/(AN14+AR14-2)*(AT14^2))-(AN14*AR14/((AN14+AR14)*(AN14+AR14-2)))*AK14^2))))</f>
        <v/>
      </c>
      <c r="AX14" s="190" t="str">
        <f>IF(AJ14='Info for Data Validation'!$B$23,"",IF(AJ14='Info for Data Validation'!$B$26,LN((AL14/(1-AL14))/(AP14/(1-AP14)))/1.65,IF(O14='Info for Data Validation'!$C$23,"Select Unit of Assignment in Column N",IF(AND(AU14 = 'Info for Data Validation'!$B$28, O14='Info for Data Validation'!$C$25), "Select ICC in column AT",IF(AW14=0,0,AK14/AW14*(1-(3/(4*AV14-1)))*IF(O14='Info for Data Validation'!$C$24, 1, SQRT(1-((2*((AN14+AR14)/(AO14+AS14)-1))*AU14)/(AN14+AR14-2))))))))</f>
        <v/>
      </c>
      <c r="AY14" s="189" t="str">
        <f t="shared" si="3"/>
        <v/>
      </c>
      <c r="AZ14" s="184" t="s">
        <v>68</v>
      </c>
      <c r="BA14" s="184" t="s">
        <v>68</v>
      </c>
      <c r="BB14" s="188" t="s">
        <v>296</v>
      </c>
      <c r="BC14" s="189" t="s">
        <v>71</v>
      </c>
      <c r="BD14" s="183"/>
      <c r="BE14" s="183"/>
      <c r="BF14" s="183"/>
      <c r="BG14" s="183"/>
      <c r="BH14" s="183"/>
      <c r="BI14" s="183"/>
      <c r="BJ14" s="183"/>
      <c r="BK14" s="183"/>
      <c r="BL14" s="183"/>
      <c r="BM14" s="183"/>
      <c r="BN14" s="183"/>
      <c r="BO14" s="183"/>
      <c r="BP14" s="183"/>
      <c r="BQ14" s="184" t="s">
        <v>72</v>
      </c>
      <c r="BR14" s="191" t="str">
        <f t="shared" si="1"/>
        <v/>
      </c>
      <c r="BS14" s="191" t="str">
        <f t="shared" si="2"/>
        <v/>
      </c>
      <c r="BT14" s="191" t="str">
        <f>IF(BR14="","",IF(O14='Info for Data Validation'!C36,Data!BR14-1,((BR14-2)-2*(BR14/BS14-1)*BQ14)^2/((BR14-2)*(1-BQ14)^2+BR14/BS14*(BR14-2*(BR14/BS14))*(BQ14^2)+2*(BR14-2*BR14/BS14)*BQ14*(1-BQ14))))</f>
        <v/>
      </c>
      <c r="BU14" s="191" t="str">
        <f>IF(C14="Yes","N/A",IF(BC14='Info for Data Validation'!$B$24,IF(BH14="","",SQRT(((BI14-1)*(BH14^2)+(BM14-1)*(BL14^2))/(BR14-2))),IF(BO14="","",SQRT(
((BR14-1)/(BR14-2))*(BO14^2)-((BI14*BM14)/((BR14)*(BR14-2)))*BF14^2))))</f>
        <v/>
      </c>
      <c r="BV14" s="191" t="str">
        <f>IF(BC14='Info for Data Validation'!$B$23,"",IF(BC14='Info for Data Validation'!$B$26,LN((BG14/(1-BG14))/(BK14/(1-BK14)))/1.65,IF(O14='Info for Data Validation'!$C$23,"Select Unit of Assignment in Column N",IF(AND(BQ14 = 'Info for Data Validation'!$B$28, OR(BC14='Info for Data Validation'!$C$24,BC14='Info for Data Validation'!$C$25)), "Select ICC in column BP",IF(BF14=0,0,BF14/BU14*(1-(3/(4*BT14-1)))*IF(O14='Info for Data Validation'!$C$24, 1, SQRT(1-((2*((BR14)/(BS14)-1))*BQ14)/(BR14-2))))))))</f>
        <v/>
      </c>
      <c r="BW14" s="191" t="str">
        <f>IF(BV14="","",IF(BC14='Info for Data Validation'!B38,1/1.65*SQRT(1/(BG14*BI14)+1/((1-BG14*BI14))+1/(BK14*BM14)+1/((1-BK14)*BM14))*IF(O14='Info for Data Validation'!$C$24,1,SQRT(1+(BR14/BS14-1*Data!BQ14))),(1-(3/(4*BT14-1)))*IF(O14='Info for Data Validation'!$C$24,SQRT(((BP14/BU14)^2)+(BV14^2)/(2*(BR14))),SQRT(((BP14/BU14)^2)*(1-(2*(BR14/BS14-1)*BQ14)/(BR14-2))+(BV14^2)/(2*BT14)))))</f>
        <v/>
      </c>
      <c r="BX14" s="191"/>
      <c r="BY14" s="184"/>
      <c r="BZ14" s="184" t="s">
        <v>73</v>
      </c>
      <c r="CB14" s="10"/>
    </row>
    <row r="15" spans="1:80" s="8" customFormat="1" ht="26.4" x14ac:dyDescent="0.25">
      <c r="A15" s="174"/>
      <c r="B15" s="174"/>
      <c r="C15" s="175" t="s">
        <v>68</v>
      </c>
      <c r="D15" s="175" t="s">
        <v>68</v>
      </c>
      <c r="E15" s="175" t="s">
        <v>68</v>
      </c>
      <c r="F15" s="175"/>
      <c r="G15" s="175"/>
      <c r="H15" s="175"/>
      <c r="I15" s="175" t="s">
        <v>68</v>
      </c>
      <c r="J15" s="175" t="s">
        <v>68</v>
      </c>
      <c r="K15" s="175" t="s">
        <v>68</v>
      </c>
      <c r="L15" s="175" t="s">
        <v>68</v>
      </c>
      <c r="M15" s="176"/>
      <c r="N15" s="177" t="s">
        <v>69</v>
      </c>
      <c r="O15" s="177" t="s">
        <v>70</v>
      </c>
      <c r="P15" s="174"/>
      <c r="Q15" s="174"/>
      <c r="R15" s="174"/>
      <c r="S15" s="174"/>
      <c r="T15" s="174"/>
      <c r="U15" s="174"/>
      <c r="V15" s="174"/>
      <c r="W15" s="178" t="str">
        <f>IF(N15='Info for Data Validation'!$D$1,"",(IF(OR(N15='Info for Data Validation'!$D$2,N15='Info for Data Validation'!$D$3), IF(ISERROR(AVERAGE(Q15,R15)), " ",AVERAGE(Q15,R15)),IF(ISERROR(1-((U15+V15)/(S15+T15))), " ", 1-((U15+V15)/(S15+T15))))))</f>
        <v/>
      </c>
      <c r="X15" s="178" t="str">
        <f>IF(N15='Info for Data Validation'!$D$1,"",(IF(OR(N15='Info for Data Validation'!$D$2, N15='Info for Data Validation'!$D$3),IF(OR(Q15="",R15=""), " ", ABS((Q15-R15)/IF(N15='Info for Data Validation'!$D$2,1,100))),IF(ISERROR(ABS((1-(U15/S15))-(1-(V15/T15)))), " ", ABS((1-(U15/S15))-(1-(V15/T15)))))))</f>
        <v/>
      </c>
      <c r="Y15" s="179" t="str">
        <f>IF((Main!$B$42="Select Boundary") * (A15&lt;&gt;""),"Main B39",IF(OR(AND(Q15&lt;&gt;"",R15&lt;&gt;""),AND(S15&lt;&gt;"",T15&lt;&gt;"",U15&lt;&gt;"",V15&lt;&gt;"")),IF(OR(AND(Main!$B$42="Cautious",X15&gt;=VLOOKUP(W15,Cutoffs!A18:C1018,2)),AND(Main!$B$42="Optimistic",X15&gt;=VLOOKUP(W15,Cutoffs!A18:C1018,3))),"No","Yes"),""))</f>
        <v/>
      </c>
      <c r="Z15" s="174"/>
      <c r="AA15" s="174"/>
      <c r="AB15" s="174"/>
      <c r="AC15" s="174"/>
      <c r="AD15" s="174"/>
      <c r="AE15" s="174"/>
      <c r="AF15" s="174"/>
      <c r="AG15" s="178" t="str">
        <f>IF(N15='Info for Data Validation'!$D$1,"",(IF(OR(N15='Info for Data Validation'!$D$2, N15='Info for Data Validation'!$D$3),IF(ISERROR(AVERAGE(AA15,AB15)), " ",IF(N15='Info for Data Validation'!$D$3,AVERAGE(AA15,AB15)/100, AVERAGE(AA15,AB15))),IF(ISERROR(1-((AE15+AF15)/(AC15+AD15))), " ", 1-((AE15+AF15)/(AC15+AD15))))))</f>
        <v/>
      </c>
      <c r="AH15" s="178" t="str">
        <f>IF(N15='Info for Data Validation'!$D$1,"",(IF(OR(N15='Info for Data Validation'!$D$2, N15='Info for Data Validation'!$D$3),IF(OR(AA15="",AB15=""), " ", ABS((AA15-AB15)/IF(N15='Info for Data Validation'!$D$2, 1, 100))),IF(ISERROR(ABS((1-(AE15/AC15))-(1-(AF15/AD15)))), " ", ABS((1-(AE15/AC15))-(1-(AF15/AD15)))))))</f>
        <v/>
      </c>
      <c r="AI15" s="179" t="str">
        <f>IF((Main!$B$42="Select Boundary")*(A15&lt;&gt;""),"Main B39",IF(OR(AND(AA15&lt;&gt;"",AB15&lt;&gt;""),AND(AC15&lt;&gt;"",AD15&lt;&gt;"",AE15&lt;&gt;"",AF15&lt;&gt;"")),IF(OR(AND(Main!$B$42="Cautious",AH15&gt;=VLOOKUP(AG15,Cutoffs!$A$5:'Cutoffs'!$C$1005,2,2)),AND(Main!$B$42="Optimistic",AH15&gt;=VLOOKUP(AG15,Cutoffs!$A$5:'Cutoffs'!$C$1005,3))),"No","Yes"),""))</f>
        <v/>
      </c>
      <c r="AJ15" s="180" t="s">
        <v>71</v>
      </c>
      <c r="AK15" s="175"/>
      <c r="AL15" s="175"/>
      <c r="AM15" s="175"/>
      <c r="AN15" s="175"/>
      <c r="AO15" s="175"/>
      <c r="AP15" s="175"/>
      <c r="AQ15" s="175"/>
      <c r="AR15" s="175"/>
      <c r="AS15" s="175"/>
      <c r="AT15" s="175"/>
      <c r="AU15" s="175" t="s">
        <v>72</v>
      </c>
      <c r="AV15" s="175"/>
      <c r="AW15" s="181" t="str">
        <f>IF(C15="Yes","N/A",IF(AM15="","",IF(AJ15 = 'Info for Data Validation'!$B$24, SQRT(((Data!AN15-1)*(AM15^2)+(AR15-1)*(AQ15^2))/(AN15+AR15-2)), SQRT(((AN15+AR15-1)/(AN15+AR15-2)*(AT15^2))-(AN15*AR15/((AN15+AR15)*(AN15+AR15-2)))*AK15^2))))</f>
        <v/>
      </c>
      <c r="AX15" s="181" t="str">
        <f>IF(AJ15='Info for Data Validation'!$B$23,"",IF(AJ15='Info for Data Validation'!$B$26,LN((AL15/(1-AL15))/(AP15/(1-AP15)))/1.65,IF(O15='Info for Data Validation'!$C$23,"Select Unit of Assignment in Column N",IF(AND(AU15 = 'Info for Data Validation'!$B$28, O15='Info for Data Validation'!$C$25), "Select ICC in column AT",IF(AW15=0,0,AK15/AW15*(1-(3/(4*AV15-1)))*IF(O15='Info for Data Validation'!$C$24, 1, SQRT(1-((2*((AN15+AR15)/(AO15+AS15)-1))*AU15)/(AN15+AR15-2))))))))</f>
        <v/>
      </c>
      <c r="AY15" s="180" t="str">
        <f t="shared" si="3"/>
        <v/>
      </c>
      <c r="AZ15" s="175" t="s">
        <v>68</v>
      </c>
      <c r="BA15" s="175" t="s">
        <v>68</v>
      </c>
      <c r="BB15" s="179" t="s">
        <v>296</v>
      </c>
      <c r="BC15" s="180" t="s">
        <v>71</v>
      </c>
      <c r="BD15" s="174"/>
      <c r="BE15" s="174"/>
      <c r="BF15" s="174"/>
      <c r="BG15" s="174"/>
      <c r="BH15" s="174"/>
      <c r="BI15" s="174"/>
      <c r="BJ15" s="174"/>
      <c r="BK15" s="174"/>
      <c r="BL15" s="174"/>
      <c r="BM15" s="174"/>
      <c r="BN15" s="174"/>
      <c r="BO15" s="174"/>
      <c r="BP15" s="174"/>
      <c r="BQ15" s="175" t="s">
        <v>72</v>
      </c>
      <c r="BR15" s="182" t="str">
        <f t="shared" si="1"/>
        <v/>
      </c>
      <c r="BS15" s="182" t="str">
        <f t="shared" si="2"/>
        <v/>
      </c>
      <c r="BT15" s="182" t="str">
        <f>IF(BR15="","",IF(O15='Info for Data Validation'!C37,Data!BR15-1,((BR15-2)-2*(BR15/BS15-1)*BQ15)^2/((BR15-2)*(1-BQ15)^2+BR15/BS15*(BR15-2*(BR15/BS15))*(BQ15^2)+2*(BR15-2*BR15/BS15)*BQ15*(1-BQ15))))</f>
        <v/>
      </c>
      <c r="BU15" s="182" t="str">
        <f>IF(C15="Yes","N/A",IF(BC15='Info for Data Validation'!$B$24,IF(BH15="","",SQRT(((BI15-1)*(BH15^2)+(BM15-1)*(BL15^2))/(BR15-2))),IF(BO15="","",SQRT(
((BR15-1)/(BR15-2))*(BO15^2)-((BI15*BM15)/((BR15)*(BR15-2)))*BF15^2))))</f>
        <v/>
      </c>
      <c r="BV15" s="182" t="str">
        <f>IF(BC15='Info for Data Validation'!$B$23,"",IF(BC15='Info for Data Validation'!$B$26,LN((BG15/(1-BG15))/(BK15/(1-BK15)))/1.65,IF(O15='Info for Data Validation'!$C$23,"Select Unit of Assignment in Column N",IF(AND(BQ15 = 'Info for Data Validation'!$B$28, OR(BC15='Info for Data Validation'!$C$24,BC15='Info for Data Validation'!$C$25)), "Select ICC in column BP",IF(BF15=0,0,BF15/BU15*(1-(3/(4*BT15-1)))*IF(O15='Info for Data Validation'!$C$24, 1, SQRT(1-((2*((BR15)/(BS15)-1))*BQ15)/(BR15-2))))))))</f>
        <v/>
      </c>
      <c r="BW15" s="182" t="str">
        <f>IF(BV15="","",IF(BC15='Info for Data Validation'!B39,1/1.65*SQRT(1/(BG15*BI15)+1/((1-BG15*BI15))+1/(BK15*BM15)+1/((1-BK15)*BM15))*IF(O15='Info for Data Validation'!$C$24,1,SQRT(1+(BR15/BS15-1*Data!BQ15))),(1-(3/(4*BT15-1)))*IF(O15='Info for Data Validation'!$C$24,SQRT(((BP15/BU15)^2)+(BV15^2)/(2*(BR15))),SQRT(((BP15/BU15)^2)*(1-(2*(BR15/BS15-1)*BQ15)/(BR15-2))+(BV15^2)/(2*BT15)))))</f>
        <v/>
      </c>
      <c r="BX15" s="182"/>
      <c r="BY15" s="175"/>
      <c r="BZ15" s="175" t="s">
        <v>73</v>
      </c>
      <c r="CB15" s="10"/>
    </row>
    <row r="16" spans="1:80" s="8" customFormat="1" ht="26.4" x14ac:dyDescent="0.25">
      <c r="A16" s="183"/>
      <c r="B16" s="183"/>
      <c r="C16" s="184" t="s">
        <v>68</v>
      </c>
      <c r="D16" s="184" t="s">
        <v>68</v>
      </c>
      <c r="E16" s="184" t="s">
        <v>68</v>
      </c>
      <c r="F16" s="184"/>
      <c r="G16" s="184"/>
      <c r="H16" s="184"/>
      <c r="I16" s="184" t="s">
        <v>68</v>
      </c>
      <c r="J16" s="184" t="s">
        <v>68</v>
      </c>
      <c r="K16" s="184" t="s">
        <v>68</v>
      </c>
      <c r="L16" s="184" t="s">
        <v>68</v>
      </c>
      <c r="M16" s="185"/>
      <c r="N16" s="186" t="s">
        <v>69</v>
      </c>
      <c r="O16" s="186" t="s">
        <v>70</v>
      </c>
      <c r="P16" s="183"/>
      <c r="Q16" s="183"/>
      <c r="R16" s="183"/>
      <c r="S16" s="183"/>
      <c r="T16" s="183"/>
      <c r="U16" s="183"/>
      <c r="V16" s="183"/>
      <c r="W16" s="187" t="str">
        <f>IF(N16='Info for Data Validation'!$D$1,"",(IF(OR(N16='Info for Data Validation'!$D$2,N16='Info for Data Validation'!$D$3), IF(ISERROR(AVERAGE(Q16,R16)), " ",AVERAGE(Q16,R16)),IF(ISERROR(1-((U16+V16)/(S16+T16))), " ", 1-((U16+V16)/(S16+T16))))))</f>
        <v/>
      </c>
      <c r="X16" s="187" t="str">
        <f>IF(N16='Info for Data Validation'!$D$1,"",(IF(OR(N16='Info for Data Validation'!$D$2, N16='Info for Data Validation'!$D$3),IF(OR(Q16="",R16=""), " ", ABS((Q16-R16)/IF(N16='Info for Data Validation'!$D$2,1,100))),IF(ISERROR(ABS((1-(U16/S16))-(1-(V16/T16)))), " ", ABS((1-(U16/S16))-(1-(V16/T16)))))))</f>
        <v/>
      </c>
      <c r="Y16" s="188" t="str">
        <f>IF((Main!$B$42="Select Boundary") * (A16&lt;&gt;""),"Main B39",IF(OR(AND(Q16&lt;&gt;"",R16&lt;&gt;""),AND(S16&lt;&gt;"",T16&lt;&gt;"",U16&lt;&gt;"",V16&lt;&gt;"")),IF(OR(AND(Main!$B$42="Cautious",X16&gt;=VLOOKUP(W16,Cutoffs!A19:C1019,2)),AND(Main!$B$42="Optimistic",X16&gt;=VLOOKUP(W16,Cutoffs!A19:C1019,3))),"No","Yes"),""))</f>
        <v/>
      </c>
      <c r="Z16" s="183"/>
      <c r="AA16" s="183"/>
      <c r="AB16" s="183"/>
      <c r="AC16" s="183"/>
      <c r="AD16" s="183"/>
      <c r="AE16" s="183"/>
      <c r="AF16" s="183"/>
      <c r="AG16" s="187" t="str">
        <f>IF(N16='Info for Data Validation'!$D$1,"",(IF(OR(N16='Info for Data Validation'!$D$2, N16='Info for Data Validation'!$D$3),IF(ISERROR(AVERAGE(AA16,AB16)), " ",IF(N16='Info for Data Validation'!$D$3,AVERAGE(AA16,AB16)/100, AVERAGE(AA16,AB16))),IF(ISERROR(1-((AE16+AF16)/(AC16+AD16))), " ", 1-((AE16+AF16)/(AC16+AD16))))))</f>
        <v/>
      </c>
      <c r="AH16" s="187" t="str">
        <f>IF(N16='Info for Data Validation'!$D$1,"",(IF(OR(N16='Info for Data Validation'!$D$2, N16='Info for Data Validation'!$D$3),IF(OR(AA16="",AB16=""), " ", ABS((AA16-AB16)/IF(N16='Info for Data Validation'!$D$2, 1, 100))),IF(ISERROR(ABS((1-(AE16/AC16))-(1-(AF16/AD16)))), " ", ABS((1-(AE16/AC16))-(1-(AF16/AD16)))))))</f>
        <v/>
      </c>
      <c r="AI16" s="188" t="str">
        <f>IF((Main!$B$42="Select Boundary")*(A16&lt;&gt;""),"Main B39",IF(OR(AND(AA16&lt;&gt;"",AB16&lt;&gt;""),AND(AC16&lt;&gt;"",AD16&lt;&gt;"",AE16&lt;&gt;"",AF16&lt;&gt;"")),IF(OR(AND(Main!$B$42="Cautious",AH16&gt;=VLOOKUP(AG16,Cutoffs!$A$5:'Cutoffs'!$C$1005,2,2)),AND(Main!$B$42="Optimistic",AH16&gt;=VLOOKUP(AG16,Cutoffs!$A$5:'Cutoffs'!$C$1005,3))),"No","Yes"),""))</f>
        <v/>
      </c>
      <c r="AJ16" s="189" t="s">
        <v>71</v>
      </c>
      <c r="AK16" s="184"/>
      <c r="AL16" s="184"/>
      <c r="AM16" s="184"/>
      <c r="AN16" s="184"/>
      <c r="AO16" s="184"/>
      <c r="AP16" s="184"/>
      <c r="AQ16" s="184"/>
      <c r="AR16" s="184"/>
      <c r="AS16" s="184"/>
      <c r="AT16" s="184"/>
      <c r="AU16" s="184" t="s">
        <v>72</v>
      </c>
      <c r="AV16" s="184"/>
      <c r="AW16" s="190" t="str">
        <f>IF(C16="Yes","N/A",IF(AM16="","",IF(AJ16 = 'Info for Data Validation'!$B$24, SQRT(((Data!AN16-1)*(AM16^2)+(AR16-1)*(AQ16^2))/(AN16+AR16-2)), SQRT(((AN16+AR16-1)/(AN16+AR16-2)*(AT16^2))-(AN16*AR16/((AN16+AR16)*(AN16+AR16-2)))*AK16^2))))</f>
        <v/>
      </c>
      <c r="AX16" s="190" t="str">
        <f>IF(AJ16='Info for Data Validation'!$B$23,"",IF(AJ16='Info for Data Validation'!$B$26,LN((AL16/(1-AL16))/(AP16/(1-AP16)))/1.65,IF(O16='Info for Data Validation'!$C$23,"Select Unit of Assignment in Column N",IF(AND(AU16 = 'Info for Data Validation'!$B$28, O16='Info for Data Validation'!$C$25), "Select ICC in column AT",IF(AW16=0,0,AK16/AW16*(1-(3/(4*AV16-1)))*IF(O16='Info for Data Validation'!$C$24, 1, SQRT(1-((2*((AN16+AR16)/(AO16+AS16)-1))*AU16)/(AN16+AR16-2))))))))</f>
        <v/>
      </c>
      <c r="AY16" s="189" t="str">
        <f t="shared" si="3"/>
        <v/>
      </c>
      <c r="AZ16" s="184" t="s">
        <v>68</v>
      </c>
      <c r="BA16" s="184" t="s">
        <v>68</v>
      </c>
      <c r="BB16" s="188" t="s">
        <v>296</v>
      </c>
      <c r="BC16" s="189" t="s">
        <v>71</v>
      </c>
      <c r="BD16" s="183"/>
      <c r="BE16" s="183"/>
      <c r="BF16" s="183"/>
      <c r="BG16" s="183"/>
      <c r="BH16" s="183"/>
      <c r="BI16" s="183"/>
      <c r="BJ16" s="183"/>
      <c r="BK16" s="183"/>
      <c r="BL16" s="183"/>
      <c r="BM16" s="183"/>
      <c r="BN16" s="183"/>
      <c r="BO16" s="183"/>
      <c r="BP16" s="183"/>
      <c r="BQ16" s="184" t="s">
        <v>72</v>
      </c>
      <c r="BR16" s="191" t="str">
        <f t="shared" si="1"/>
        <v/>
      </c>
      <c r="BS16" s="191" t="str">
        <f t="shared" si="2"/>
        <v/>
      </c>
      <c r="BT16" s="191" t="str">
        <f>IF(BR16="","",IF(O16='Info for Data Validation'!C38,Data!BR16-1,((BR16-2)-2*(BR16/BS16-1)*BQ16)^2/((BR16-2)*(1-BQ16)^2+BR16/BS16*(BR16-2*(BR16/BS16))*(BQ16^2)+2*(BR16-2*BR16/BS16)*BQ16*(1-BQ16))))</f>
        <v/>
      </c>
      <c r="BU16" s="191" t="str">
        <f>IF(C16="Yes","N/A",IF(BC16='Info for Data Validation'!$B$24,IF(BH16="","",SQRT(((BI16-1)*(BH16^2)+(BM16-1)*(BL16^2))/(BR16-2))),IF(BO16="","",SQRT(
((BR16-1)/(BR16-2))*(BO16^2)-((BI16*BM16)/((BR16)*(BR16-2)))*BF16^2))))</f>
        <v/>
      </c>
      <c r="BV16" s="191" t="str">
        <f>IF(BC16='Info for Data Validation'!$B$23,"",IF(BC16='Info for Data Validation'!$B$26,LN((BG16/(1-BG16))/(BK16/(1-BK16)))/1.65,IF(O16='Info for Data Validation'!$C$23,"Select Unit of Assignment in Column N",IF(AND(BQ16 = 'Info for Data Validation'!$B$28, OR(BC16='Info for Data Validation'!$C$24,BC16='Info for Data Validation'!$C$25)), "Select ICC in column BP",IF(BF16=0,0,BF16/BU16*(1-(3/(4*BT16-1)))*IF(O16='Info for Data Validation'!$C$24, 1, SQRT(1-((2*((BR16)/(BS16)-1))*BQ16)/(BR16-2))))))))</f>
        <v/>
      </c>
      <c r="BW16" s="191" t="str">
        <f>IF(BV16="","",IF(BC16='Info for Data Validation'!B40,1/1.65*SQRT(1/(BG16*BI16)+1/((1-BG16*BI16))+1/(BK16*BM16)+1/((1-BK16)*BM16))*IF(O16='Info for Data Validation'!$C$24,1,SQRT(1+(BR16/BS16-1*Data!BQ16))),(1-(3/(4*BT16-1)))*IF(O16='Info for Data Validation'!$C$24,SQRT(((BP16/BU16)^2)+(BV16^2)/(2*(BR16))),SQRT(((BP16/BU16)^2)*(1-(2*(BR16/BS16-1)*BQ16)/(BR16-2))+(BV16^2)/(2*BT16)))))</f>
        <v/>
      </c>
      <c r="BX16" s="191"/>
      <c r="BY16" s="184"/>
      <c r="BZ16" s="184" t="s">
        <v>73</v>
      </c>
      <c r="CB16" s="10"/>
    </row>
    <row r="17" spans="1:80" s="8" customFormat="1" ht="26.4" x14ac:dyDescent="0.25">
      <c r="A17" s="174"/>
      <c r="B17" s="174"/>
      <c r="C17" s="175" t="s">
        <v>68</v>
      </c>
      <c r="D17" s="175" t="s">
        <v>68</v>
      </c>
      <c r="E17" s="175" t="s">
        <v>68</v>
      </c>
      <c r="F17" s="175"/>
      <c r="G17" s="175"/>
      <c r="H17" s="175"/>
      <c r="I17" s="175" t="s">
        <v>68</v>
      </c>
      <c r="J17" s="175" t="s">
        <v>68</v>
      </c>
      <c r="K17" s="175" t="s">
        <v>68</v>
      </c>
      <c r="L17" s="175" t="s">
        <v>68</v>
      </c>
      <c r="M17" s="176"/>
      <c r="N17" s="177" t="s">
        <v>69</v>
      </c>
      <c r="O17" s="177" t="s">
        <v>70</v>
      </c>
      <c r="P17" s="174"/>
      <c r="Q17" s="174"/>
      <c r="R17" s="174"/>
      <c r="S17" s="174"/>
      <c r="T17" s="174"/>
      <c r="U17" s="174"/>
      <c r="V17" s="174"/>
      <c r="W17" s="178" t="str">
        <f>IF(N17='Info for Data Validation'!$D$1,"",(IF(OR(N17='Info for Data Validation'!$D$2,N17='Info for Data Validation'!$D$3), IF(ISERROR(AVERAGE(Q17,R17)), " ",AVERAGE(Q17,R17)),IF(ISERROR(1-((U17+V17)/(S17+T17))), " ", 1-((U17+V17)/(S17+T17))))))</f>
        <v/>
      </c>
      <c r="X17" s="178" t="str">
        <f>IF(N17='Info for Data Validation'!$D$1,"",(IF(OR(N17='Info for Data Validation'!$D$2, N17='Info for Data Validation'!$D$3),IF(OR(Q17="",R17=""), " ", ABS((Q17-R17)/IF(N17='Info for Data Validation'!$D$2,1,100))),IF(ISERROR(ABS((1-(U17/S17))-(1-(V17/T17)))), " ", ABS((1-(U17/S17))-(1-(V17/T17)))))))</f>
        <v/>
      </c>
      <c r="Y17" s="179" t="str">
        <f>IF((Main!$B$42="Select Boundary") * (A17&lt;&gt;""),"Main B39",IF(OR(AND(Q17&lt;&gt;"",R17&lt;&gt;""),AND(S17&lt;&gt;"",T17&lt;&gt;"",U17&lt;&gt;"",V17&lt;&gt;"")),IF(OR(AND(Main!$B$42="Cautious",X17&gt;=VLOOKUP(W17,Cutoffs!A20:C1020,2)),AND(Main!$B$42="Optimistic",X17&gt;=VLOOKUP(W17,Cutoffs!A20:C1020,3))),"No","Yes"),""))</f>
        <v/>
      </c>
      <c r="Z17" s="174"/>
      <c r="AA17" s="174"/>
      <c r="AB17" s="174"/>
      <c r="AC17" s="174"/>
      <c r="AD17" s="174"/>
      <c r="AE17" s="174"/>
      <c r="AF17" s="174"/>
      <c r="AG17" s="178" t="str">
        <f>IF(N17='Info for Data Validation'!$D$1,"",(IF(OR(N17='Info for Data Validation'!$D$2, N17='Info for Data Validation'!$D$3),IF(ISERROR(AVERAGE(AA17,AB17)), " ",IF(N17='Info for Data Validation'!$D$3,AVERAGE(AA17,AB17)/100, AVERAGE(AA17,AB17))),IF(ISERROR(1-((AE17+AF17)/(AC17+AD17))), " ", 1-((AE17+AF17)/(AC17+AD17))))))</f>
        <v/>
      </c>
      <c r="AH17" s="178" t="str">
        <f>IF(N17='Info for Data Validation'!$D$1,"",(IF(OR(N17='Info for Data Validation'!$D$2, N17='Info for Data Validation'!$D$3),IF(OR(AA17="",AB17=""), " ", ABS((AA17-AB17)/IF(N17='Info for Data Validation'!$D$2, 1, 100))),IF(ISERROR(ABS((1-(AE17/AC17))-(1-(AF17/AD17)))), " ", ABS((1-(AE17/AC17))-(1-(AF17/AD17)))))))</f>
        <v/>
      </c>
      <c r="AI17" s="179" t="str">
        <f>IF((Main!$B$42="Select Boundary")*(A17&lt;&gt;""),"Main B39",IF(OR(AND(AA17&lt;&gt;"",AB17&lt;&gt;""),AND(AC17&lt;&gt;"",AD17&lt;&gt;"",AE17&lt;&gt;"",AF17&lt;&gt;"")),IF(OR(AND(Main!$B$42="Cautious",AH17&gt;=VLOOKUP(AG17,Cutoffs!$A$5:'Cutoffs'!$C$1005,2,2)),AND(Main!$B$42="Optimistic",AH17&gt;=VLOOKUP(AG17,Cutoffs!$A$5:'Cutoffs'!$C$1005,3))),"No","Yes"),""))</f>
        <v/>
      </c>
      <c r="AJ17" s="180" t="s">
        <v>71</v>
      </c>
      <c r="AK17" s="175"/>
      <c r="AL17" s="175"/>
      <c r="AM17" s="175"/>
      <c r="AN17" s="175"/>
      <c r="AO17" s="175"/>
      <c r="AP17" s="175"/>
      <c r="AQ17" s="175"/>
      <c r="AR17" s="175"/>
      <c r="AS17" s="175"/>
      <c r="AT17" s="175"/>
      <c r="AU17" s="175" t="s">
        <v>72</v>
      </c>
      <c r="AV17" s="175"/>
      <c r="AW17" s="181" t="str">
        <f>IF(C17="Yes","N/A",IF(AM17="","",IF(AJ17 = 'Info for Data Validation'!$B$24, SQRT(((Data!AN17-1)*(AM17^2)+(AR17-1)*(AQ17^2))/(AN17+AR17-2)), SQRT(((AN17+AR17-1)/(AN17+AR17-2)*(AT17^2))-(AN17*AR17/((AN17+AR17)*(AN17+AR17-2)))*AK17^2))))</f>
        <v/>
      </c>
      <c r="AX17" s="181" t="str">
        <f>IF(AJ17='Info for Data Validation'!$B$23,"",IF(AJ17='Info for Data Validation'!$B$26,LN((AL17/(1-AL17))/(AP17/(1-AP17)))/1.65,IF(O17='Info for Data Validation'!$C$23,"Select Unit of Assignment in Column N",IF(AND(AU17 = 'Info for Data Validation'!$B$28, O17='Info for Data Validation'!$C$25), "Select ICC in column AT",IF(AW17=0,0,AK17/AW17*(1-(3/(4*AV17-1)))*IF(O17='Info for Data Validation'!$C$24, 1, SQRT(1-((2*((AN17+AR17)/(AO17+AS17)-1))*AU17)/(AN17+AR17-2))))))))</f>
        <v/>
      </c>
      <c r="AY17" s="180" t="str">
        <f t="shared" si="3"/>
        <v/>
      </c>
      <c r="AZ17" s="175" t="s">
        <v>68</v>
      </c>
      <c r="BA17" s="175" t="s">
        <v>68</v>
      </c>
      <c r="BB17" s="179" t="s">
        <v>296</v>
      </c>
      <c r="BC17" s="180" t="s">
        <v>71</v>
      </c>
      <c r="BD17" s="174"/>
      <c r="BE17" s="174"/>
      <c r="BF17" s="174"/>
      <c r="BG17" s="174"/>
      <c r="BH17" s="174"/>
      <c r="BI17" s="174"/>
      <c r="BJ17" s="174"/>
      <c r="BK17" s="174"/>
      <c r="BL17" s="174"/>
      <c r="BM17" s="174"/>
      <c r="BN17" s="174"/>
      <c r="BO17" s="174"/>
      <c r="BP17" s="174"/>
      <c r="BQ17" s="175" t="s">
        <v>72</v>
      </c>
      <c r="BR17" s="182" t="str">
        <f t="shared" si="1"/>
        <v/>
      </c>
      <c r="BS17" s="182" t="str">
        <f t="shared" si="2"/>
        <v/>
      </c>
      <c r="BT17" s="182" t="str">
        <f>IF(BR17="","",IF(O17='Info for Data Validation'!C39,Data!BR17-1,((BR17-2)-2*(BR17/BS17-1)*BQ17)^2/((BR17-2)*(1-BQ17)^2+BR17/BS17*(BR17-2*(BR17/BS17))*(BQ17^2)+2*(BR17-2*BR17/BS17)*BQ17*(1-BQ17))))</f>
        <v/>
      </c>
      <c r="BU17" s="182" t="str">
        <f>IF(C17="Yes","N/A",IF(BC17='Info for Data Validation'!$B$24,IF(BH17="","",SQRT(((BI17-1)*(BH17^2)+(BM17-1)*(BL17^2))/(BR17-2))),IF(BO17="","",SQRT(
((BR17-1)/(BR17-2))*(BO17^2)-((BI17*BM17)/((BR17)*(BR17-2)))*BF17^2))))</f>
        <v/>
      </c>
      <c r="BV17" s="182" t="str">
        <f>IF(BC17='Info for Data Validation'!$B$23,"",IF(BC17='Info for Data Validation'!$B$26,LN((BG17/(1-BG17))/(BK17/(1-BK17)))/1.65,IF(O17='Info for Data Validation'!$C$23,"Select Unit of Assignment in Column N",IF(AND(BQ17 = 'Info for Data Validation'!$B$28, OR(BC17='Info for Data Validation'!$C$24,BC17='Info for Data Validation'!$C$25)), "Select ICC in column BP",IF(BF17=0,0,BF17/BU17*(1-(3/(4*BT17-1)))*IF(O17='Info for Data Validation'!$C$24, 1, SQRT(1-((2*((BR17)/(BS17)-1))*BQ17)/(BR17-2))))))))</f>
        <v/>
      </c>
      <c r="BW17" s="182" t="str">
        <f>IF(BV17="","",IF(BC17='Info for Data Validation'!B41,1/1.65*SQRT(1/(BG17*BI17)+1/((1-BG17*BI17))+1/(BK17*BM17)+1/((1-BK17)*BM17))*IF(O17='Info for Data Validation'!$C$24,1,SQRT(1+(BR17/BS17-1*Data!BQ17))),(1-(3/(4*BT17-1)))*IF(O17='Info for Data Validation'!$C$24,SQRT(((BP17/BU17)^2)+(BV17^2)/(2*(BR17))),SQRT(((BP17/BU17)^2)*(1-(2*(BR17/BS17-1)*BQ17)/(BR17-2))+(BV17^2)/(2*BT17)))))</f>
        <v/>
      </c>
      <c r="BX17" s="182"/>
      <c r="BY17" s="175"/>
      <c r="BZ17" s="175" t="s">
        <v>73</v>
      </c>
      <c r="CB17" s="10"/>
    </row>
    <row r="18" spans="1:80" s="8" customFormat="1" ht="26.4" x14ac:dyDescent="0.25">
      <c r="A18" s="183"/>
      <c r="B18" s="183"/>
      <c r="C18" s="184" t="s">
        <v>68</v>
      </c>
      <c r="D18" s="184" t="s">
        <v>68</v>
      </c>
      <c r="E18" s="184" t="s">
        <v>68</v>
      </c>
      <c r="F18" s="184"/>
      <c r="G18" s="184"/>
      <c r="H18" s="184"/>
      <c r="I18" s="184" t="s">
        <v>68</v>
      </c>
      <c r="J18" s="184" t="s">
        <v>68</v>
      </c>
      <c r="K18" s="184" t="s">
        <v>68</v>
      </c>
      <c r="L18" s="184" t="s">
        <v>68</v>
      </c>
      <c r="M18" s="185"/>
      <c r="N18" s="186" t="s">
        <v>69</v>
      </c>
      <c r="O18" s="186" t="s">
        <v>70</v>
      </c>
      <c r="P18" s="183"/>
      <c r="Q18" s="183"/>
      <c r="R18" s="183"/>
      <c r="S18" s="183"/>
      <c r="T18" s="183"/>
      <c r="U18" s="183"/>
      <c r="V18" s="183"/>
      <c r="W18" s="187" t="str">
        <f>IF(N18='Info for Data Validation'!$D$1,"",(IF(OR(N18='Info for Data Validation'!$D$2,N18='Info for Data Validation'!$D$3), IF(ISERROR(AVERAGE(Q18,R18)), " ",AVERAGE(Q18,R18)),IF(ISERROR(1-((U18+V18)/(S18+T18))), " ", 1-((U18+V18)/(S18+T18))))))</f>
        <v/>
      </c>
      <c r="X18" s="187" t="str">
        <f>IF(N18='Info for Data Validation'!$D$1,"",(IF(OR(N18='Info for Data Validation'!$D$2, N18='Info for Data Validation'!$D$3),IF(OR(Q18="",R18=""), " ", ABS((Q18-R18)/IF(N18='Info for Data Validation'!$D$2,1,100))),IF(ISERROR(ABS((1-(U18/S18))-(1-(V18/T18)))), " ", ABS((1-(U18/S18))-(1-(V18/T18)))))))</f>
        <v/>
      </c>
      <c r="Y18" s="188" t="str">
        <f>IF((Main!$B$42="Select Boundary") * (A18&lt;&gt;""),"Main B39",IF(OR(AND(Q18&lt;&gt;"",R18&lt;&gt;""),AND(S18&lt;&gt;"",T18&lt;&gt;"",U18&lt;&gt;"",V18&lt;&gt;"")),IF(OR(AND(Main!$B$42="Cautious",X18&gt;=VLOOKUP(W18,Cutoffs!A21:C1021,2)),AND(Main!$B$42="Optimistic",X18&gt;=VLOOKUP(W18,Cutoffs!A21:C1021,3))),"No","Yes"),""))</f>
        <v/>
      </c>
      <c r="Z18" s="183"/>
      <c r="AA18" s="183"/>
      <c r="AB18" s="183"/>
      <c r="AC18" s="183"/>
      <c r="AD18" s="183"/>
      <c r="AE18" s="183"/>
      <c r="AF18" s="183"/>
      <c r="AG18" s="187" t="str">
        <f>IF(N18='Info for Data Validation'!$D$1,"",(IF(OR(N18='Info for Data Validation'!$D$2, N18='Info for Data Validation'!$D$3),IF(ISERROR(AVERAGE(AA18,AB18)), " ",IF(N18='Info for Data Validation'!$D$3,AVERAGE(AA18,AB18)/100, AVERAGE(AA18,AB18))),IF(ISERROR(1-((AE18+AF18)/(AC18+AD18))), " ", 1-((AE18+AF18)/(AC18+AD18))))))</f>
        <v/>
      </c>
      <c r="AH18" s="187" t="str">
        <f>IF(N18='Info for Data Validation'!$D$1,"",(IF(OR(N18='Info for Data Validation'!$D$2, N18='Info for Data Validation'!$D$3),IF(OR(AA18="",AB18=""), " ", ABS((AA18-AB18)/IF(N18='Info for Data Validation'!$D$2, 1, 100))),IF(ISERROR(ABS((1-(AE18/AC18))-(1-(AF18/AD18)))), " ", ABS((1-(AE18/AC18))-(1-(AF18/AD18)))))))</f>
        <v/>
      </c>
      <c r="AI18" s="188" t="str">
        <f>IF((Main!$B$42="Select Boundary")*(A18&lt;&gt;""),"Main B39",IF(OR(AND(AA18&lt;&gt;"",AB18&lt;&gt;""),AND(AC18&lt;&gt;"",AD18&lt;&gt;"",AE18&lt;&gt;"",AF18&lt;&gt;"")),IF(OR(AND(Main!$B$42="Cautious",AH18&gt;=VLOOKUP(AG18,Cutoffs!$A$5:'Cutoffs'!$C$1005,2,2)),AND(Main!$B$42="Optimistic",AH18&gt;=VLOOKUP(AG18,Cutoffs!$A$5:'Cutoffs'!$C$1005,3))),"No","Yes"),""))</f>
        <v/>
      </c>
      <c r="AJ18" s="189" t="s">
        <v>71</v>
      </c>
      <c r="AK18" s="184"/>
      <c r="AL18" s="184"/>
      <c r="AM18" s="184"/>
      <c r="AN18" s="184"/>
      <c r="AO18" s="184"/>
      <c r="AP18" s="184"/>
      <c r="AQ18" s="184"/>
      <c r="AR18" s="184"/>
      <c r="AS18" s="184"/>
      <c r="AT18" s="184"/>
      <c r="AU18" s="184" t="s">
        <v>72</v>
      </c>
      <c r="AV18" s="184"/>
      <c r="AW18" s="190" t="str">
        <f>IF(C18="Yes","N/A",IF(AM18="","",IF(AJ18 = 'Info for Data Validation'!$B$24, SQRT(((Data!AN18-1)*(AM18^2)+(AR18-1)*(AQ18^2))/(AN18+AR18-2)), SQRT(((AN18+AR18-1)/(AN18+AR18-2)*(AT18^2))-(AN18*AR18/((AN18+AR18)*(AN18+AR18-2)))*AK18^2))))</f>
        <v/>
      </c>
      <c r="AX18" s="190" t="str">
        <f>IF(AJ18='Info for Data Validation'!$B$23,"",IF(AJ18='Info for Data Validation'!$B$26,LN((AL18/(1-AL18))/(AP18/(1-AP18)))/1.65,IF(O18='Info for Data Validation'!$C$23,"Select Unit of Assignment in Column N",IF(AND(AU18 = 'Info for Data Validation'!$B$28, O18='Info for Data Validation'!$C$25), "Select ICC in column AT",IF(AW18=0,0,AK18/AW18*(1-(3/(4*AV18-1)))*IF(O18='Info for Data Validation'!$C$24, 1, SQRT(1-((2*((AN18+AR18)/(AO18+AS18)-1))*AU18)/(AN18+AR18-2))))))))</f>
        <v/>
      </c>
      <c r="AY18" s="189" t="str">
        <f t="shared" si="3"/>
        <v/>
      </c>
      <c r="AZ18" s="184" t="s">
        <v>68</v>
      </c>
      <c r="BA18" s="184" t="s">
        <v>68</v>
      </c>
      <c r="BB18" s="188" t="s">
        <v>296</v>
      </c>
      <c r="BC18" s="189" t="s">
        <v>71</v>
      </c>
      <c r="BD18" s="183"/>
      <c r="BE18" s="183"/>
      <c r="BF18" s="183"/>
      <c r="BG18" s="183"/>
      <c r="BH18" s="183"/>
      <c r="BI18" s="183"/>
      <c r="BJ18" s="183"/>
      <c r="BK18" s="183"/>
      <c r="BL18" s="183"/>
      <c r="BM18" s="183"/>
      <c r="BN18" s="183"/>
      <c r="BO18" s="183"/>
      <c r="BP18" s="183"/>
      <c r="BQ18" s="184" t="s">
        <v>72</v>
      </c>
      <c r="BR18" s="191" t="str">
        <f t="shared" si="1"/>
        <v/>
      </c>
      <c r="BS18" s="191" t="str">
        <f t="shared" si="2"/>
        <v/>
      </c>
      <c r="BT18" s="191" t="str">
        <f>IF(BR18="","",IF(O18='Info for Data Validation'!C40,Data!BR18-1,((BR18-2)-2*(BR18/BS18-1)*BQ18)^2/((BR18-2)*(1-BQ18)^2+BR18/BS18*(BR18-2*(BR18/BS18))*(BQ18^2)+2*(BR18-2*BR18/BS18)*BQ18*(1-BQ18))))</f>
        <v/>
      </c>
      <c r="BU18" s="191" t="str">
        <f>IF(C18="Yes","N/A",IF(BC18='Info for Data Validation'!$B$24,IF(BH18="","",SQRT(((BI18-1)*(BH18^2)+(BM18-1)*(BL18^2))/(BR18-2))),IF(BO18="","",SQRT(
((BR18-1)/(BR18-2))*(BO18^2)-((BI18*BM18)/((BR18)*(BR18-2)))*BF18^2))))</f>
        <v/>
      </c>
      <c r="BV18" s="191" t="str">
        <f>IF(BC18='Info for Data Validation'!$B$23,"",IF(BC18='Info for Data Validation'!$B$26,LN((BG18/(1-BG18))/(BK18/(1-BK18)))/1.65,IF(O18='Info for Data Validation'!$C$23,"Select Unit of Assignment in Column N",IF(AND(BQ18 = 'Info for Data Validation'!$B$28, OR(BC18='Info for Data Validation'!$C$24,BC18='Info for Data Validation'!$C$25)), "Select ICC in column BP",IF(BF18=0,0,BF18/BU18*(1-(3/(4*BT18-1)))*IF(O18='Info for Data Validation'!$C$24, 1, SQRT(1-((2*((BR18)/(BS18)-1))*BQ18)/(BR18-2))))))))</f>
        <v/>
      </c>
      <c r="BW18" s="191" t="str">
        <f>IF(BV18="","",IF(BC18='Info for Data Validation'!B42,1/1.65*SQRT(1/(BG18*BI18)+1/((1-BG18*BI18))+1/(BK18*BM18)+1/((1-BK18)*BM18))*IF(O18='Info for Data Validation'!$C$24,1,SQRT(1+(BR18/BS18-1*Data!BQ18))),(1-(3/(4*BT18-1)))*IF(O18='Info for Data Validation'!$C$24,SQRT(((BP18/BU18)^2)+(BV18^2)/(2*(BR18))),SQRT(((BP18/BU18)^2)*(1-(2*(BR18/BS18-1)*BQ18)/(BR18-2))+(BV18^2)/(2*BT18)))))</f>
        <v/>
      </c>
      <c r="BX18" s="191"/>
      <c r="BY18" s="184"/>
      <c r="BZ18" s="184" t="s">
        <v>73</v>
      </c>
      <c r="CB18" s="10"/>
    </row>
    <row r="19" spans="1:80" s="8" customFormat="1" ht="26.4" x14ac:dyDescent="0.25">
      <c r="A19" s="174"/>
      <c r="B19" s="174"/>
      <c r="C19" s="175" t="s">
        <v>68</v>
      </c>
      <c r="D19" s="175" t="s">
        <v>68</v>
      </c>
      <c r="E19" s="175" t="s">
        <v>68</v>
      </c>
      <c r="F19" s="175"/>
      <c r="G19" s="175"/>
      <c r="H19" s="175"/>
      <c r="I19" s="175" t="s">
        <v>68</v>
      </c>
      <c r="J19" s="175" t="s">
        <v>68</v>
      </c>
      <c r="K19" s="175" t="s">
        <v>68</v>
      </c>
      <c r="L19" s="175" t="s">
        <v>68</v>
      </c>
      <c r="M19" s="176"/>
      <c r="N19" s="177" t="s">
        <v>69</v>
      </c>
      <c r="O19" s="177" t="s">
        <v>70</v>
      </c>
      <c r="P19" s="174"/>
      <c r="Q19" s="174"/>
      <c r="R19" s="174"/>
      <c r="S19" s="174"/>
      <c r="T19" s="174"/>
      <c r="U19" s="174"/>
      <c r="V19" s="174"/>
      <c r="W19" s="178" t="str">
        <f>IF(N19='Info for Data Validation'!$D$1,"",(IF(OR(N19='Info for Data Validation'!$D$2,N19='Info for Data Validation'!$D$3), IF(ISERROR(AVERAGE(Q19,R19)), " ",AVERAGE(Q19,R19)),IF(ISERROR(1-((U19+V19)/(S19+T19))), " ", 1-((U19+V19)/(S19+T19))))))</f>
        <v/>
      </c>
      <c r="X19" s="178" t="str">
        <f>IF(N19='Info for Data Validation'!$D$1,"",(IF(OR(N19='Info for Data Validation'!$D$2, N19='Info for Data Validation'!$D$3),IF(OR(Q19="",R19=""), " ", ABS((Q19-R19)/IF(N19='Info for Data Validation'!$D$2,1,100))),IF(ISERROR(ABS((1-(U19/S19))-(1-(V19/T19)))), " ", ABS((1-(U19/S19))-(1-(V19/T19)))))))</f>
        <v/>
      </c>
      <c r="Y19" s="179" t="str">
        <f>IF((Main!$B$42="Select Boundary") * (A19&lt;&gt;""),"Main B39",IF(OR(AND(Q19&lt;&gt;"",R19&lt;&gt;""),AND(S19&lt;&gt;"",T19&lt;&gt;"",U19&lt;&gt;"",V19&lt;&gt;"")),IF(OR(AND(Main!$B$42="Cautious",X19&gt;=VLOOKUP(W19,Cutoffs!A22:C1022,2)),AND(Main!$B$42="Optimistic",X19&gt;=VLOOKUP(W19,Cutoffs!A22:C1022,3))),"No","Yes"),""))</f>
        <v/>
      </c>
      <c r="Z19" s="174"/>
      <c r="AA19" s="174"/>
      <c r="AB19" s="174"/>
      <c r="AC19" s="174"/>
      <c r="AD19" s="174"/>
      <c r="AE19" s="174"/>
      <c r="AF19" s="174"/>
      <c r="AG19" s="178" t="str">
        <f>IF(N19='Info for Data Validation'!$D$1,"",(IF(OR(N19='Info for Data Validation'!$D$2, N19='Info for Data Validation'!$D$3),IF(ISERROR(AVERAGE(AA19,AB19)), " ",IF(N19='Info for Data Validation'!$D$3,AVERAGE(AA19,AB19)/100, AVERAGE(AA19,AB19))),IF(ISERROR(1-((AE19+AF19)/(AC19+AD19))), " ", 1-((AE19+AF19)/(AC19+AD19))))))</f>
        <v/>
      </c>
      <c r="AH19" s="178" t="str">
        <f>IF(N19='Info for Data Validation'!$D$1,"",(IF(OR(N19='Info for Data Validation'!$D$2, N19='Info for Data Validation'!$D$3),IF(OR(AA19="",AB19=""), " ", ABS((AA19-AB19)/IF(N19='Info for Data Validation'!$D$2, 1, 100))),IF(ISERROR(ABS((1-(AE19/AC19))-(1-(AF19/AD19)))), " ", ABS((1-(AE19/AC19))-(1-(AF19/AD19)))))))</f>
        <v/>
      </c>
      <c r="AI19" s="179" t="str">
        <f>IF((Main!$B$42="Select Boundary")*(A19&lt;&gt;""),"Main B39",IF(OR(AND(AA19&lt;&gt;"",AB19&lt;&gt;""),AND(AC19&lt;&gt;"",AD19&lt;&gt;"",AE19&lt;&gt;"",AF19&lt;&gt;"")),IF(OR(AND(Main!$B$42="Cautious",AH19&gt;=VLOOKUP(AG19,Cutoffs!$A$5:'Cutoffs'!$C$1005,2,2)),AND(Main!$B$42="Optimistic",AH19&gt;=VLOOKUP(AG19,Cutoffs!$A$5:'Cutoffs'!$C$1005,3))),"No","Yes"),""))</f>
        <v/>
      </c>
      <c r="AJ19" s="180" t="s">
        <v>71</v>
      </c>
      <c r="AK19" s="175"/>
      <c r="AL19" s="175"/>
      <c r="AM19" s="175"/>
      <c r="AN19" s="175"/>
      <c r="AO19" s="175"/>
      <c r="AP19" s="175"/>
      <c r="AQ19" s="175"/>
      <c r="AR19" s="175"/>
      <c r="AS19" s="175"/>
      <c r="AT19" s="175"/>
      <c r="AU19" s="175" t="s">
        <v>72</v>
      </c>
      <c r="AV19" s="175"/>
      <c r="AW19" s="181" t="str">
        <f>IF(C19="Yes","N/A",IF(AM19="","",IF(AJ19 = 'Info for Data Validation'!$B$24, SQRT(((Data!AN19-1)*(AM19^2)+(AR19-1)*(AQ19^2))/(AN19+AR19-2)), SQRT(((AN19+AR19-1)/(AN19+AR19-2)*(AT19^2))-(AN19*AR19/((AN19+AR19)*(AN19+AR19-2)))*AK19^2))))</f>
        <v/>
      </c>
      <c r="AX19" s="181" t="str">
        <f>IF(AJ19='Info for Data Validation'!$B$23,"",IF(AJ19='Info for Data Validation'!$B$26,LN((AL19/(1-AL19))/(AP19/(1-AP19)))/1.65,IF(O19='Info for Data Validation'!$C$23,"Select Unit of Assignment in Column N",IF(AND(AU19 = 'Info for Data Validation'!$B$28, O19='Info for Data Validation'!$C$25), "Select ICC in column AT",IF(AW19=0,0,AK19/AW19*(1-(3/(4*AV19-1)))*IF(O19='Info for Data Validation'!$C$24, 1, SQRT(1-((2*((AN19+AR19)/(AO19+AS19)-1))*AU19)/(AN19+AR19-2))))))))</f>
        <v/>
      </c>
      <c r="AY19" s="180" t="str">
        <f t="shared" si="3"/>
        <v/>
      </c>
      <c r="AZ19" s="175" t="s">
        <v>68</v>
      </c>
      <c r="BA19" s="175" t="s">
        <v>68</v>
      </c>
      <c r="BB19" s="179" t="s">
        <v>296</v>
      </c>
      <c r="BC19" s="180" t="s">
        <v>71</v>
      </c>
      <c r="BD19" s="174"/>
      <c r="BE19" s="174"/>
      <c r="BF19" s="174"/>
      <c r="BG19" s="174"/>
      <c r="BH19" s="174"/>
      <c r="BI19" s="174"/>
      <c r="BJ19" s="174"/>
      <c r="BK19" s="174"/>
      <c r="BL19" s="174"/>
      <c r="BM19" s="174"/>
      <c r="BN19" s="174"/>
      <c r="BO19" s="174"/>
      <c r="BP19" s="174"/>
      <c r="BQ19" s="175" t="s">
        <v>72</v>
      </c>
      <c r="BR19" s="182" t="str">
        <f t="shared" si="1"/>
        <v/>
      </c>
      <c r="BS19" s="182" t="str">
        <f t="shared" si="2"/>
        <v/>
      </c>
      <c r="BT19" s="182" t="str">
        <f>IF(BR19="","",IF(O19='Info for Data Validation'!C41,Data!BR19-1,((BR19-2)-2*(BR19/BS19-1)*BQ19)^2/((BR19-2)*(1-BQ19)^2+BR19/BS19*(BR19-2*(BR19/BS19))*(BQ19^2)+2*(BR19-2*BR19/BS19)*BQ19*(1-BQ19))))</f>
        <v/>
      </c>
      <c r="BU19" s="182" t="str">
        <f>IF(C19="Yes","N/A",IF(BC19='Info for Data Validation'!$B$24,IF(BH19="","",SQRT(((BI19-1)*(BH19^2)+(BM19-1)*(BL19^2))/(BR19-2))),IF(BO19="","",SQRT(
((BR19-1)/(BR19-2))*(BO19^2)-((BI19*BM19)/((BR19)*(BR19-2)))*BF19^2))))</f>
        <v/>
      </c>
      <c r="BV19" s="182" t="str">
        <f>IF(BC19='Info for Data Validation'!$B$23,"",IF(BC19='Info for Data Validation'!$B$26,LN((BG19/(1-BG19))/(BK19/(1-BK19)))/1.65,IF(O19='Info for Data Validation'!$C$23,"Select Unit of Assignment in Column N",IF(AND(BQ19 = 'Info for Data Validation'!$B$28, OR(BC19='Info for Data Validation'!$C$24,BC19='Info for Data Validation'!$C$25)), "Select ICC in column BP",IF(BF19=0,0,BF19/BU19*(1-(3/(4*BT19-1)))*IF(O19='Info for Data Validation'!$C$24, 1, SQRT(1-((2*((BR19)/(BS19)-1))*BQ19)/(BR19-2))))))))</f>
        <v/>
      </c>
      <c r="BW19" s="182" t="str">
        <f>IF(BV19="","",IF(BC19='Info for Data Validation'!B43,1/1.65*SQRT(1/(BG19*BI19)+1/((1-BG19*BI19))+1/(BK19*BM19)+1/((1-BK19)*BM19))*IF(O19='Info for Data Validation'!$C$24,1,SQRT(1+(BR19/BS19-1*Data!BQ19))),(1-(3/(4*BT19-1)))*IF(O19='Info for Data Validation'!$C$24,SQRT(((BP19/BU19)^2)+(BV19^2)/(2*(BR19))),SQRT(((BP19/BU19)^2)*(1-(2*(BR19/BS19-1)*BQ19)/(BR19-2))+(BV19^2)/(2*BT19)))))</f>
        <v/>
      </c>
      <c r="BX19" s="182"/>
      <c r="BY19" s="175"/>
      <c r="BZ19" s="175" t="s">
        <v>73</v>
      </c>
      <c r="CB19" s="10"/>
    </row>
    <row r="20" spans="1:80" s="8" customFormat="1" ht="26.4" x14ac:dyDescent="0.25">
      <c r="A20" s="183"/>
      <c r="B20" s="183"/>
      <c r="C20" s="184" t="s">
        <v>68</v>
      </c>
      <c r="D20" s="184" t="s">
        <v>68</v>
      </c>
      <c r="E20" s="184" t="s">
        <v>68</v>
      </c>
      <c r="F20" s="184"/>
      <c r="G20" s="184"/>
      <c r="H20" s="184"/>
      <c r="I20" s="184" t="s">
        <v>68</v>
      </c>
      <c r="J20" s="184" t="s">
        <v>68</v>
      </c>
      <c r="K20" s="184" t="s">
        <v>68</v>
      </c>
      <c r="L20" s="184" t="s">
        <v>68</v>
      </c>
      <c r="M20" s="185"/>
      <c r="N20" s="186" t="s">
        <v>69</v>
      </c>
      <c r="O20" s="186" t="s">
        <v>70</v>
      </c>
      <c r="P20" s="183"/>
      <c r="Q20" s="183"/>
      <c r="R20" s="183"/>
      <c r="S20" s="183"/>
      <c r="T20" s="183"/>
      <c r="U20" s="183"/>
      <c r="V20" s="183"/>
      <c r="W20" s="187" t="str">
        <f>IF(N20='Info for Data Validation'!$D$1,"",(IF(OR(N20='Info for Data Validation'!$D$2,N20='Info for Data Validation'!$D$3), IF(ISERROR(AVERAGE(Q20,R20)), " ",AVERAGE(Q20,R20)),IF(ISERROR(1-((U20+V20)/(S20+T20))), " ", 1-((U20+V20)/(S20+T20))))))</f>
        <v/>
      </c>
      <c r="X20" s="187" t="str">
        <f>IF(N20='Info for Data Validation'!$D$1,"",(IF(OR(N20='Info for Data Validation'!$D$2, N20='Info for Data Validation'!$D$3),IF(OR(Q20="",R20=""), " ", ABS((Q20-R20)/IF(N20='Info for Data Validation'!$D$2,1,100))),IF(ISERROR(ABS((1-(U20/S20))-(1-(V20/T20)))), " ", ABS((1-(U20/S20))-(1-(V20/T20)))))))</f>
        <v/>
      </c>
      <c r="Y20" s="188" t="str">
        <f>IF((Main!$B$42="Select Boundary") * (A20&lt;&gt;""),"Main B39",IF(OR(AND(Q20&lt;&gt;"",R20&lt;&gt;""),AND(S20&lt;&gt;"",T20&lt;&gt;"",U20&lt;&gt;"",V20&lt;&gt;"")),IF(OR(AND(Main!$B$42="Cautious",X20&gt;=VLOOKUP(W20,Cutoffs!A23:C1023,2)),AND(Main!$B$42="Optimistic",X20&gt;=VLOOKUP(W20,Cutoffs!A23:C1023,3))),"No","Yes"),""))</f>
        <v/>
      </c>
      <c r="Z20" s="183"/>
      <c r="AA20" s="183"/>
      <c r="AB20" s="183"/>
      <c r="AC20" s="183"/>
      <c r="AD20" s="183"/>
      <c r="AE20" s="183"/>
      <c r="AF20" s="183"/>
      <c r="AG20" s="187" t="str">
        <f>IF(N20='Info for Data Validation'!$D$1,"",(IF(OR(N20='Info for Data Validation'!$D$2, N20='Info for Data Validation'!$D$3),IF(ISERROR(AVERAGE(AA20,AB20)), " ",IF(N20='Info for Data Validation'!$D$3,AVERAGE(AA20,AB20)/100, AVERAGE(AA20,AB20))),IF(ISERROR(1-((AE20+AF20)/(AC20+AD20))), " ", 1-((AE20+AF20)/(AC20+AD20))))))</f>
        <v/>
      </c>
      <c r="AH20" s="187" t="str">
        <f>IF(N20='Info for Data Validation'!$D$1,"",(IF(OR(N20='Info for Data Validation'!$D$2, N20='Info for Data Validation'!$D$3),IF(OR(AA20="",AB20=""), " ", ABS((AA20-AB20)/IF(N20='Info for Data Validation'!$D$2, 1, 100))),IF(ISERROR(ABS((1-(AE20/AC20))-(1-(AF20/AD20)))), " ", ABS((1-(AE20/AC20))-(1-(AF20/AD20)))))))</f>
        <v/>
      </c>
      <c r="AI20" s="188" t="str">
        <f>IF((Main!$B$42="Select Boundary")*(A20&lt;&gt;""),"Main B39",IF(OR(AND(AA20&lt;&gt;"",AB20&lt;&gt;""),AND(AC20&lt;&gt;"",AD20&lt;&gt;"",AE20&lt;&gt;"",AF20&lt;&gt;"")),IF(OR(AND(Main!$B$42="Cautious",AH20&gt;=VLOOKUP(AG20,Cutoffs!$A$5:'Cutoffs'!$C$1005,2,2)),AND(Main!$B$42="Optimistic",AH20&gt;=VLOOKUP(AG20,Cutoffs!$A$5:'Cutoffs'!$C$1005,3))),"No","Yes"),""))</f>
        <v/>
      </c>
      <c r="AJ20" s="189" t="s">
        <v>71</v>
      </c>
      <c r="AK20" s="184"/>
      <c r="AL20" s="184"/>
      <c r="AM20" s="184"/>
      <c r="AN20" s="184"/>
      <c r="AO20" s="184"/>
      <c r="AP20" s="184"/>
      <c r="AQ20" s="184"/>
      <c r="AR20" s="184"/>
      <c r="AS20" s="184"/>
      <c r="AT20" s="184"/>
      <c r="AU20" s="184" t="s">
        <v>72</v>
      </c>
      <c r="AV20" s="184"/>
      <c r="AW20" s="190" t="str">
        <f>IF(C20="Yes","N/A",IF(AM20="","",IF(AJ20 = 'Info for Data Validation'!$B$24, SQRT(((Data!AN20-1)*(AM20^2)+(AR20-1)*(AQ20^2))/(AN20+AR20-2)), SQRT(((AN20+AR20-1)/(AN20+AR20-2)*(AT20^2))-(AN20*AR20/((AN20+AR20)*(AN20+AR20-2)))*AK20^2))))</f>
        <v/>
      </c>
      <c r="AX20" s="190" t="str">
        <f>IF(AJ20='Info for Data Validation'!$B$23,"",IF(AJ20='Info for Data Validation'!$B$26,LN((AL20/(1-AL20))/(AP20/(1-AP20)))/1.65,IF(O20='Info for Data Validation'!$C$23,"Select Unit of Assignment in Column N",IF(AND(AU20 = 'Info for Data Validation'!$B$28, O20='Info for Data Validation'!$C$25), "Select ICC in column AT",IF(AW20=0,0,AK20/AW20*(1-(3/(4*AV20-1)))*IF(O20='Info for Data Validation'!$C$24, 1, SQRT(1-((2*((AN20+AR20)/(AO20+AS20)-1))*AU20)/(AN20+AR20-2))))))))</f>
        <v/>
      </c>
      <c r="AY20" s="189" t="str">
        <f t="shared" si="3"/>
        <v/>
      </c>
      <c r="AZ20" s="184" t="s">
        <v>68</v>
      </c>
      <c r="BA20" s="184" t="s">
        <v>68</v>
      </c>
      <c r="BB20" s="188" t="s">
        <v>296</v>
      </c>
      <c r="BC20" s="189" t="s">
        <v>71</v>
      </c>
      <c r="BD20" s="183"/>
      <c r="BE20" s="183"/>
      <c r="BF20" s="183"/>
      <c r="BG20" s="183"/>
      <c r="BH20" s="183"/>
      <c r="BI20" s="183"/>
      <c r="BJ20" s="183"/>
      <c r="BK20" s="183"/>
      <c r="BL20" s="183"/>
      <c r="BM20" s="183"/>
      <c r="BN20" s="183"/>
      <c r="BO20" s="183"/>
      <c r="BP20" s="183"/>
      <c r="BQ20" s="184" t="s">
        <v>72</v>
      </c>
      <c r="BR20" s="191" t="str">
        <f t="shared" si="1"/>
        <v/>
      </c>
      <c r="BS20" s="191" t="str">
        <f t="shared" si="2"/>
        <v/>
      </c>
      <c r="BT20" s="191" t="str">
        <f>IF(BR20="","",IF(O20='Info for Data Validation'!C42,Data!BR20-1,((BR20-2)-2*(BR20/BS20-1)*BQ20)^2/((BR20-2)*(1-BQ20)^2+BR20/BS20*(BR20-2*(BR20/BS20))*(BQ20^2)+2*(BR20-2*BR20/BS20)*BQ20*(1-BQ20))))</f>
        <v/>
      </c>
      <c r="BU20" s="191" t="str">
        <f>IF(C20="Yes","N/A",IF(BC20='Info for Data Validation'!$B$24,IF(BH20="","",SQRT(((BI20-1)*(BH20^2)+(BM20-1)*(BL20^2))/(BR20-2))),IF(BO20="","",SQRT(
((BR20-1)/(BR20-2))*(BO20^2)-((BI20*BM20)/((BR20)*(BR20-2)))*BF20^2))))</f>
        <v/>
      </c>
      <c r="BV20" s="191" t="str">
        <f>IF(BC20='Info for Data Validation'!$B$23,"",IF(BC20='Info for Data Validation'!$B$26,LN((BG20/(1-BG20))/(BK20/(1-BK20)))/1.65,IF(O20='Info for Data Validation'!$C$23,"Select Unit of Assignment in Column N",IF(AND(BQ20 = 'Info for Data Validation'!$B$28, OR(BC20='Info for Data Validation'!$C$24,BC20='Info for Data Validation'!$C$25)), "Select ICC in column BP",IF(BF20=0,0,BF20/BU20*(1-(3/(4*BT20-1)))*IF(O20='Info for Data Validation'!$C$24, 1, SQRT(1-((2*((BR20)/(BS20)-1))*BQ20)/(BR20-2))))))))</f>
        <v/>
      </c>
      <c r="BW20" s="191" t="str">
        <f>IF(BV20="","",IF(BC20='Info for Data Validation'!B44,1/1.65*SQRT(1/(BG20*BI20)+1/((1-BG20*BI20))+1/(BK20*BM20)+1/((1-BK20)*BM20))*IF(O20='Info for Data Validation'!$C$24,1,SQRT(1+(BR20/BS20-1*Data!BQ20))),(1-(3/(4*BT20-1)))*IF(O20='Info for Data Validation'!$C$24,SQRT(((BP20/BU20)^2)+(BV20^2)/(2*(BR20))),SQRT(((BP20/BU20)^2)*(1-(2*(BR20/BS20-1)*BQ20)/(BR20-2))+(BV20^2)/(2*BT20)))))</f>
        <v/>
      </c>
      <c r="BX20" s="191"/>
      <c r="BY20" s="184"/>
      <c r="BZ20" s="184" t="s">
        <v>73</v>
      </c>
      <c r="CB20" s="10"/>
    </row>
    <row r="21" spans="1:80" s="8" customFormat="1" ht="27" thickBot="1" x14ac:dyDescent="0.3">
      <c r="A21" s="192"/>
      <c r="B21" s="192"/>
      <c r="C21" s="193" t="s">
        <v>68</v>
      </c>
      <c r="D21" s="193" t="s">
        <v>68</v>
      </c>
      <c r="E21" s="193" t="s">
        <v>68</v>
      </c>
      <c r="F21" s="193"/>
      <c r="G21" s="193"/>
      <c r="H21" s="193"/>
      <c r="I21" s="193" t="s">
        <v>68</v>
      </c>
      <c r="J21" s="193" t="s">
        <v>68</v>
      </c>
      <c r="K21" s="193" t="s">
        <v>68</v>
      </c>
      <c r="L21" s="193" t="s">
        <v>68</v>
      </c>
      <c r="M21" s="194"/>
      <c r="N21" s="195" t="s">
        <v>69</v>
      </c>
      <c r="O21" s="195" t="s">
        <v>70</v>
      </c>
      <c r="P21" s="192"/>
      <c r="Q21" s="192"/>
      <c r="R21" s="192"/>
      <c r="S21" s="192"/>
      <c r="T21" s="192"/>
      <c r="U21" s="192"/>
      <c r="V21" s="192"/>
      <c r="W21" s="196" t="str">
        <f>IF(N21='Info for Data Validation'!$D$1,"",(IF(OR(N21='Info for Data Validation'!$D$2,N21='Info for Data Validation'!$D$3), IF(ISERROR(AVERAGE(Q21,R21)), " ",AVERAGE(Q21,R21)),IF(ISERROR(1-((U21+V21)/(S21+T21))), " ", 1-((U21+V21)/(S21+T21))))))</f>
        <v/>
      </c>
      <c r="X21" s="196" t="str">
        <f>IF(N21='Info for Data Validation'!$D$1,"",(IF(OR(N21='Info for Data Validation'!$D$2, N21='Info for Data Validation'!$D$3),IF(OR(Q21="",R21=""), " ", ABS((Q21-R21)/IF(N21='Info for Data Validation'!$D$2,1,100))),IF(ISERROR(ABS((1-(U21/S21))-(1-(V21/T21)))), " ", ABS((1-(U21/S21))-(1-(V21/T21)))))))</f>
        <v/>
      </c>
      <c r="Y21" s="197" t="str">
        <f>IF((Main!$B$42="Select Boundary") * (A21&lt;&gt;""),"Main B39",IF(OR(AND(Q21&lt;&gt;"",R21&lt;&gt;""),AND(S21&lt;&gt;"",T21&lt;&gt;"",U21&lt;&gt;"",V21&lt;&gt;"")),IF(OR(AND(Main!$B$42="Cautious",X21&gt;=VLOOKUP(W21,Cutoffs!A24:C1024,2)),AND(Main!$B$42="Optimistic",X21&gt;=VLOOKUP(W21,Cutoffs!A24:C1024,3))),"No","Yes"),""))</f>
        <v/>
      </c>
      <c r="Z21" s="192"/>
      <c r="AA21" s="192"/>
      <c r="AB21" s="192"/>
      <c r="AC21" s="192"/>
      <c r="AD21" s="192"/>
      <c r="AE21" s="192"/>
      <c r="AF21" s="192"/>
      <c r="AG21" s="196" t="str">
        <f>IF(N21='Info for Data Validation'!$D$1,"",(IF(OR(N21='Info for Data Validation'!$D$2, N21='Info for Data Validation'!$D$3),IF(ISERROR(AVERAGE(AA21,AB21)), " ",IF(N21='Info for Data Validation'!$D$3,AVERAGE(AA21,AB21)/100, AVERAGE(AA21,AB21))),IF(ISERROR(1-((AE21+AF21)/(AC21+AD21))), " ", 1-((AE21+AF21)/(AC21+AD21))))))</f>
        <v/>
      </c>
      <c r="AH21" s="196" t="str">
        <f>IF(N21='Info for Data Validation'!$D$1,"",(IF(OR(N21='Info for Data Validation'!$D$2, N21='Info for Data Validation'!$D$3),IF(OR(AA21="",AB21=""), " ", ABS((AA21-AB21)/IF(N21='Info for Data Validation'!$D$2, 1, 100))),IF(ISERROR(ABS((1-(AE21/AC21))-(1-(AF21/AD21)))), " ", ABS((1-(AE21/AC21))-(1-(AF21/AD21)))))))</f>
        <v/>
      </c>
      <c r="AI21" s="197" t="str">
        <f>IF((Main!$B$42="Select Boundary")*(A21&lt;&gt;""),"Main B39",IF(OR(AND(AA21&lt;&gt;"",AB21&lt;&gt;""),AND(AC21&lt;&gt;"",AD21&lt;&gt;"",AE21&lt;&gt;"",AF21&lt;&gt;"")),IF(OR(AND(Main!$B$42="Cautious",AH21&gt;=VLOOKUP(AG21,Cutoffs!$A$5:'Cutoffs'!$C$1005,2,2)),AND(Main!$B$42="Optimistic",AH21&gt;=VLOOKUP(AG21,Cutoffs!$A$5:'Cutoffs'!$C$1005,3))),"No","Yes"),""))</f>
        <v/>
      </c>
      <c r="AJ21" s="198" t="s">
        <v>71</v>
      </c>
      <c r="AK21" s="193"/>
      <c r="AL21" s="193"/>
      <c r="AM21" s="193"/>
      <c r="AN21" s="193"/>
      <c r="AO21" s="193"/>
      <c r="AP21" s="193"/>
      <c r="AQ21" s="193"/>
      <c r="AR21" s="193"/>
      <c r="AS21" s="193"/>
      <c r="AT21" s="193"/>
      <c r="AU21" s="193" t="s">
        <v>72</v>
      </c>
      <c r="AV21" s="193"/>
      <c r="AW21" s="199" t="str">
        <f>IF(C21="Yes","N/A",IF(AM21="","",IF(AJ21 = 'Info for Data Validation'!$B$24, SQRT(((Data!AN21-1)*(AM21^2)+(AR21-1)*(AQ21^2))/(AN21+AR21-2)), SQRT(((AN21+AR21-1)/(AN21+AR21-2)*(AT21^2))-(AN21*AR21/((AN21+AR21)*(AN21+AR21-2)))*AK21^2))))</f>
        <v/>
      </c>
      <c r="AX21" s="199" t="str">
        <f>IF(AJ21='Info for Data Validation'!$B$23,"",IF(AJ21='Info for Data Validation'!$B$26,LN((AL21/(1-AL21))/(AP21/(1-AP21)))/1.65,IF(O21='Info for Data Validation'!$C$23,"Select Unit of Assignment in Column N",IF(AND(AU21 = 'Info for Data Validation'!$B$28, O21='Info for Data Validation'!$C$25), "Select ICC in column AT",IF(AW21=0,0,AK21/AW21*(1-(3/(4*AV21-1)))*IF(O21='Info for Data Validation'!$C$24, 1, SQRT(1-((2*((AN21+AR21)/(AO21+AS21)-1))*AU21)/(AN21+AR21-2))))))))</f>
        <v/>
      </c>
      <c r="AY21" s="198" t="str">
        <f t="shared" si="3"/>
        <v/>
      </c>
      <c r="AZ21" s="193" t="s">
        <v>68</v>
      </c>
      <c r="BA21" s="193" t="s">
        <v>68</v>
      </c>
      <c r="BB21" s="197" t="s">
        <v>296</v>
      </c>
      <c r="BC21" s="198" t="s">
        <v>71</v>
      </c>
      <c r="BD21" s="192"/>
      <c r="BE21" s="192"/>
      <c r="BF21" s="192"/>
      <c r="BG21" s="192"/>
      <c r="BH21" s="192"/>
      <c r="BI21" s="192"/>
      <c r="BJ21" s="192"/>
      <c r="BK21" s="192"/>
      <c r="BL21" s="192"/>
      <c r="BM21" s="192"/>
      <c r="BN21" s="192"/>
      <c r="BO21" s="192"/>
      <c r="BP21" s="192"/>
      <c r="BQ21" s="200" t="s">
        <v>72</v>
      </c>
      <c r="BR21" s="201" t="str">
        <f t="shared" si="1"/>
        <v/>
      </c>
      <c r="BS21" s="201" t="str">
        <f t="shared" si="2"/>
        <v/>
      </c>
      <c r="BT21" s="201" t="str">
        <f>IF(BR21="","",IF(O21='Info for Data Validation'!C43,Data!BR21-1,((BR21-2)-2*(BR21/BS21-1)*BQ21)^2/((BR21-2)*(1-BQ21)^2+BR21/BS21*(BR21-2*(BR21/BS21))*(BQ21^2)+2*(BR21-2*BR21/BS21)*BQ21*(1-BQ21))))</f>
        <v/>
      </c>
      <c r="BU21" s="201" t="str">
        <f>IF(C21="Yes","N/A",IF(BC21='Info for Data Validation'!$B$24,IF(BH21="","",SQRT(((BI21-1)*(BH21^2)+(BM21-1)*(BL21^2))/(BR21-2))),IF(BO21="","",SQRT(
((BR21-1)/(BR21-2))*(BO21^2)-((BI21*BM21)/((BR21)*(BR21-2)))*BF21^2))))</f>
        <v/>
      </c>
      <c r="BV21" s="201" t="str">
        <f>IF(BC21='Info for Data Validation'!$B$23,"",IF(BC21='Info for Data Validation'!$B$26,LN((BG21/(1-BG21))/(BK21/(1-BK21)))/1.65,IF(O21='Info for Data Validation'!$C$23,"Select Unit of Assignment in Column N",IF(AND(BQ21 = 'Info for Data Validation'!$B$28, OR(BC21='Info for Data Validation'!$C$24,BC21='Info for Data Validation'!$C$25)), "Select ICC in column BP",IF(BF21=0,0,BF21/BU21*(1-(3/(4*BT21-1)))*IF(O21='Info for Data Validation'!$C$24, 1, SQRT(1-((2*((BR21)/(BS21)-1))*BQ21)/(BR21-2))))))))</f>
        <v/>
      </c>
      <c r="BW21" s="201" t="str">
        <f>IF(BV21="","",IF(BC21='Info for Data Validation'!B45,1/1.65*SQRT(1/(BG21*BI21)+1/((1-BG21*BI21))+1/(BK21*BM21)+1/((1-BK21)*BM21))*IF(O21='Info for Data Validation'!$C$24,1,SQRT(1+(BR21/BS21-1*Data!BQ21))),(1-(3/(4*BT21-1)))*IF(O21='Info for Data Validation'!$C$24,SQRT(((BP21/BU21)^2)+(BV21^2)/(2*(BR21))),SQRT(((BP21/BU21)^2)*(1-(2*(BR21/BS21-1)*BQ21)/(BR21-2))+(BV21^2)/(2*BT21)))))</f>
        <v/>
      </c>
      <c r="BX21" s="201"/>
      <c r="BY21" s="193"/>
      <c r="BZ21" s="193" t="s">
        <v>73</v>
      </c>
      <c r="CB21" s="10"/>
    </row>
    <row r="22" spans="1:80" x14ac:dyDescent="0.45">
      <c r="AG22" s="13"/>
      <c r="AH22" s="13"/>
      <c r="AI22" s="13"/>
      <c r="AJ22" s="48"/>
      <c r="AX22" s="52"/>
      <c r="AY22" s="51"/>
      <c r="AZ22" s="22"/>
      <c r="BC22" s="12"/>
      <c r="BD22" s="12"/>
      <c r="BY22" s="14"/>
    </row>
    <row r="23" spans="1:80" x14ac:dyDescent="0.45">
      <c r="AG23" s="13"/>
      <c r="AH23" s="13"/>
      <c r="AI23" s="13"/>
      <c r="AJ23" s="48"/>
      <c r="AX23" s="52"/>
      <c r="AY23" s="51"/>
      <c r="AZ23" s="22"/>
    </row>
    <row r="24" spans="1:80" x14ac:dyDescent="0.45">
      <c r="AG24" s="13"/>
      <c r="AH24" s="13"/>
      <c r="AI24" s="13"/>
      <c r="AJ24" s="48"/>
      <c r="AX24" s="52"/>
      <c r="AY24" s="51"/>
      <c r="AZ24" s="22"/>
    </row>
    <row r="25" spans="1:80" x14ac:dyDescent="0.45">
      <c r="AG25" s="13"/>
      <c r="AH25" s="13"/>
      <c r="AI25" s="13"/>
      <c r="AJ25" s="48"/>
      <c r="AX25" s="52"/>
      <c r="AY25" s="51"/>
      <c r="AZ25" s="22"/>
    </row>
    <row r="26" spans="1:80" x14ac:dyDescent="0.45">
      <c r="AG26" s="13"/>
      <c r="AH26" s="13"/>
      <c r="AI26" s="13"/>
      <c r="AJ26" s="48"/>
      <c r="AX26" s="52"/>
      <c r="AY26" s="51"/>
      <c r="AZ26" s="22"/>
    </row>
    <row r="27" spans="1:80" x14ac:dyDescent="0.45">
      <c r="AG27" s="13"/>
      <c r="AH27" s="13"/>
      <c r="AI27" s="13"/>
      <c r="AJ27" s="48"/>
      <c r="AX27" s="52"/>
      <c r="AY27" s="51"/>
      <c r="AZ27" s="22"/>
    </row>
    <row r="28" spans="1:80" x14ac:dyDescent="0.45">
      <c r="AG28" s="13"/>
      <c r="AH28" s="13"/>
      <c r="AI28" s="13"/>
      <c r="AJ28" s="48"/>
      <c r="AX28" s="52"/>
      <c r="AY28" s="51"/>
      <c r="AZ28" s="22"/>
    </row>
    <row r="29" spans="1:80" x14ac:dyDescent="0.45">
      <c r="AX29" s="52"/>
      <c r="AY29" s="51"/>
      <c r="AZ29" s="22"/>
    </row>
    <row r="30" spans="1:80" x14ac:dyDescent="0.45">
      <c r="AX30" s="52"/>
      <c r="AY30" s="51"/>
      <c r="AZ30" s="22"/>
    </row>
    <row r="31" spans="1:80" x14ac:dyDescent="0.45">
      <c r="AX31" s="52"/>
      <c r="AY31" s="51"/>
      <c r="AZ31" s="22"/>
    </row>
  </sheetData>
  <sheetProtection insertRows="0" selectLockedCells="1" sort="0"/>
  <customSheetViews>
    <customSheetView guid="{62DB6109-CAC5-447A-A8AE-BE0985497732}" showPageBreaks="1" printArea="1" hiddenColumns="1" topLeftCell="BG1">
      <selection activeCell="AO10" sqref="AO10"/>
      <colBreaks count="5" manualBreakCount="5">
        <brk id="6" min="2" max="47" man="1"/>
        <brk id="17" min="2" max="47" man="1"/>
        <brk id="42" min="2" max="47" man="1"/>
        <brk id="57" max="1048575" man="1"/>
        <brk id="79" min="2" max="47" man="1"/>
      </colBreaks>
      <pageMargins left="0" right="0" top="0" bottom="0" header="0" footer="0"/>
      <pageSetup scale="74" orientation="landscape" r:id="rId1"/>
      <headerFooter alignWithMargins="0">
        <oddFooter>&amp;CPage &amp;P of &amp;N</oddFooter>
      </headerFooter>
    </customSheetView>
    <customSheetView guid="{90D81337-4A3E-42A8-86DD-53769237ED1E}" showPageBreaks="1" printArea="1" hiddenColumns="1">
      <selection activeCell="AN18" sqref="AN18"/>
      <colBreaks count="5" manualBreakCount="5">
        <brk id="6" min="2" max="47" man="1"/>
        <brk id="17" min="2" max="47" man="1"/>
        <brk id="42" min="2" max="47" man="1"/>
        <brk id="57" max="1048575" man="1"/>
        <brk id="79" min="2" max="47" man="1"/>
      </colBreaks>
      <pageMargins left="0" right="0" top="0" bottom="0" header="0" footer="0"/>
      <pageSetup scale="74" orientation="landscape" r:id="rId2"/>
      <headerFooter alignWithMargins="0">
        <oddFooter>&amp;CPage &amp;P of &amp;N</oddFooter>
      </headerFooter>
    </customSheetView>
  </customSheetViews>
  <dataValidations count="1">
    <dataValidation type="list" allowBlank="1" showInputMessage="1" showErrorMessage="1" sqref="AZ2:BA21 I2:L21 C2:E21" xr:uid="{00000000-0002-0000-0100-000000000000}">
      <formula1>YorN</formula1>
    </dataValidation>
  </dataValidations>
  <pageMargins left="0.25" right="0.25" top="0.25" bottom="0.75" header="0.3" footer="0.3"/>
  <pageSetup scale="90" orientation="landscape" r:id="rId3"/>
  <headerFooter alignWithMargins="0">
    <oddFooter>&amp;L&amp;F&amp;CPage &amp;P of &amp;N&amp;R&amp;A</oddFooter>
  </headerFooter>
  <colBreaks count="1" manualBreakCount="1">
    <brk id="15" max="1048575" man="1"/>
  </colBreaks>
  <tableParts count="1">
    <tablePart r:id="rId4"/>
  </tableParts>
  <extLst>
    <ext xmlns:x14="http://schemas.microsoft.com/office/spreadsheetml/2009/9/main" uri="{CCE6A557-97BC-4b89-ADB6-D9C93CAAB3DF}">
      <x14:dataValidations xmlns:xm="http://schemas.microsoft.com/office/excel/2006/main" count="6">
        <x14:dataValidation type="list" allowBlank="1" showInputMessage="1" showErrorMessage="1" xr:uid="{00000000-0002-0000-0100-000002000000}">
          <x14:formula1>
            <xm:f>'Info for Data Validation'!$A$23:$A$26</xm:f>
          </x14:formula1>
          <xm:sqref>BZ2:BZ21</xm:sqref>
        </x14:dataValidation>
        <x14:dataValidation type="list" allowBlank="1" showInputMessage="1" showErrorMessage="1" xr:uid="{00000000-0002-0000-0100-000001000000}">
          <x14:formula1>
            <xm:f>'Info for Data Validation'!$D$1:$D$4</xm:f>
          </x14:formula1>
          <xm:sqref>N2:N21</xm:sqref>
        </x14:dataValidation>
        <x14:dataValidation type="list" allowBlank="1" showInputMessage="1" showErrorMessage="1" xr:uid="{00000000-0002-0000-0100-000003000000}">
          <x14:formula1>
            <xm:f>'Info for Data Validation'!$B$23:$B$26</xm:f>
          </x14:formula1>
          <xm:sqref>AJ2:AJ21 BC2:BC21</xm:sqref>
        </x14:dataValidation>
        <x14:dataValidation type="list" allowBlank="1" showInputMessage="1" showErrorMessage="1" xr:uid="{5348BCDF-1DA7-4A10-908E-A6FAC6FC91F1}">
          <x14:formula1>
            <xm:f>'Info for Data Validation'!$C$23:$C$25</xm:f>
          </x14:formula1>
          <xm:sqref>O2:O21</xm:sqref>
        </x14:dataValidation>
        <x14:dataValidation type="list" allowBlank="1" showInputMessage="1" showErrorMessage="1" xr:uid="{898C418C-9BAD-4035-A012-7A5AEA295187}">
          <x14:formula1>
            <xm:f>'Info for Data Validation'!$B$28:$B$30</xm:f>
          </x14:formula1>
          <xm:sqref>AU2:AU21 BQ2:BQ21</xm:sqref>
        </x14:dataValidation>
        <x14:dataValidation type="list" allowBlank="1" showInputMessage="1" showErrorMessage="1" xr:uid="{E22222B1-6384-49D3-83B1-92B62319D5EB}">
          <x14:formula1>
            <xm:f>'Info for Data Validation'!$B$52:$B$54</xm:f>
          </x14:formula1>
          <xm:sqref>BB2:BB21</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Z13"/>
  <sheetViews>
    <sheetView zoomScaleNormal="100" workbookViewId="0">
      <pane ySplit="1" topLeftCell="A2" activePane="bottomLeft" state="frozen"/>
      <selection pane="bottomLeft"/>
    </sheetView>
  </sheetViews>
  <sheetFormatPr defaultColWidth="9.109375" defaultRowHeight="14.4" x14ac:dyDescent="0.35"/>
  <cols>
    <col min="1" max="1" width="30.44140625" style="29" customWidth="1"/>
    <col min="2" max="2" width="22.44140625" style="29" customWidth="1"/>
    <col min="3" max="3" width="14.33203125" style="28" customWidth="1"/>
    <col min="4" max="4" width="16.109375" style="28" customWidth="1"/>
    <col min="5" max="5" width="19.88671875" style="28" customWidth="1"/>
    <col min="6" max="6" width="17.6640625" style="28" customWidth="1"/>
    <col min="7" max="8" width="14.33203125" style="28" customWidth="1"/>
    <col min="9" max="9" width="21" style="28" customWidth="1"/>
    <col min="10" max="10" width="84.109375" style="28" customWidth="1"/>
    <col min="11" max="16" width="20.6640625" style="28" customWidth="1"/>
    <col min="17" max="17" width="18.6640625" style="28" customWidth="1"/>
    <col min="18" max="16384" width="9.109375" style="28"/>
  </cols>
  <sheetData>
    <row r="1" spans="1:26" ht="54.75" customHeight="1" thickBot="1" x14ac:dyDescent="0.5">
      <c r="A1" s="268" t="s">
        <v>43</v>
      </c>
      <c r="B1" s="202" t="s">
        <v>428</v>
      </c>
      <c r="C1" s="273" t="s">
        <v>74</v>
      </c>
      <c r="D1" s="273" t="s">
        <v>75</v>
      </c>
      <c r="E1" s="273" t="s">
        <v>76</v>
      </c>
      <c r="F1" s="202" t="s">
        <v>77</v>
      </c>
      <c r="G1" s="202" t="s">
        <v>380</v>
      </c>
      <c r="H1" s="202" t="s">
        <v>381</v>
      </c>
      <c r="I1" s="202" t="s">
        <v>78</v>
      </c>
      <c r="J1" s="211" t="s">
        <v>79</v>
      </c>
      <c r="R1" s="30"/>
      <c r="S1" s="30"/>
      <c r="U1" s="30"/>
      <c r="V1" s="30"/>
      <c r="W1" s="30"/>
      <c r="X1" s="30"/>
      <c r="Y1" s="30"/>
      <c r="Z1" s="30"/>
    </row>
    <row r="2" spans="1:26" ht="35.1" customHeight="1" thickTop="1" x14ac:dyDescent="0.4">
      <c r="A2" s="269" t="s">
        <v>426</v>
      </c>
      <c r="B2" s="203">
        <f>IF($A2='Info for Data Validation'!$F$1,"",COUNTIFS(Data!$B$2:$B$82,$A2, Data!$BB$2:'Data'!$BB$82, "Main finding"))</f>
        <v>1</v>
      </c>
      <c r="C2" s="204">
        <f>IF(OR($A2='Info for Data Validation'!$F$1,$B2 = 0),"",(AVERAGEIFS(Data!$BV$2:$BV$82,Data!$B$2:$B$82,Summary!$A2,Data!$BB$2:'Data'!$BB$82, "Main finding")))</f>
        <v>0.76793324916129091</v>
      </c>
      <c r="D2" s="204">
        <f>IF(OR($A2='Info for Data Validation'!$F$1,$B2 = 0),"",_xlfn.MAXIFS(Data!$BV$2:$BV$82,Data!$B$2:$B$82,$A2))</f>
        <v>0.76793324916129091</v>
      </c>
      <c r="E2" s="205">
        <f>IF(C2="","",(NORMSDIST(C2)-0.5)*100)</f>
        <v>27.873657862323075</v>
      </c>
      <c r="F2" s="206">
        <f>IF($A2='Info for Data Validation'!$F$1,"",_xlfn.MAXIFS(Data!$BR$2:$BR$82,Data!$B$2:$B$82,$A2,Data!$BB$2:'Data'!$BB$82, "Main finding"))</f>
        <v>1383</v>
      </c>
      <c r="G2" s="203">
        <f>IF(OR($A2='Info for Data Validation'!$F$1,$B2 = 0),"",AVERAGEIF(Data!$B$2:$B$82,Summary!$A2,Data!$BI$2:$BI$82))</f>
        <v>754</v>
      </c>
      <c r="H2" s="203">
        <f>IF(OR($A2='Info for Data Validation'!$F$1,$B2 = 0),"",AVERAGEIF(Data!$B$2:$B$82,Summary!$A2,Data!$BM$2:$BM$82))</f>
        <v>629</v>
      </c>
      <c r="I2" s="203">
        <f>IF(OR($A2='Info for Data Validation'!$F$1,$B2 = 0),"",G2+H2)</f>
        <v>1383</v>
      </c>
      <c r="J2" s="212">
        <f>Main!B1</f>
        <v>90434</v>
      </c>
    </row>
    <row r="3" spans="1:26" ht="35.1" customHeight="1" x14ac:dyDescent="0.4">
      <c r="A3" s="270" t="s">
        <v>427</v>
      </c>
      <c r="B3" s="207">
        <f>IF($A3='Info for Data Validation'!$F$1,"",COUNTIFS(Data!$B$2:$B$82,$A3, Data!$BB$2:'Data'!$BB$82, "Main finding"))</f>
        <v>0</v>
      </c>
      <c r="C3" s="208" t="str">
        <f>IF(OR($A3='Info for Data Validation'!$F$1,$B3 = 0),"",(AVERAGEIFS(Data!$BV$2:$BV$82,Data!$B$2:$B$82,Summary!$A3,Data!$BB$2:'Data'!$BB$82, "Main finding")))</f>
        <v/>
      </c>
      <c r="D3" s="208" t="str">
        <f>IF(OR($A3='Info for Data Validation'!$F$1,$B3 = 0),"",_xlfn.MAXIFS(Data!$BV$2:$BV$82,Data!$B$2:$B$82,$A3))</f>
        <v/>
      </c>
      <c r="E3" s="209" t="str">
        <f t="shared" ref="E3:E11" si="0">IF(C3="","",(NORMSDIST(C3)-0.5)*100)</f>
        <v/>
      </c>
      <c r="F3" s="210" t="str">
        <f>IF(OR($A3='Info for Data Validation'!$F$1,$B3 = 0),"",_xlfn.MAXIFS(Data!$BR$2:$BR$82,Data!$B$2:$B$82,$A3))</f>
        <v/>
      </c>
      <c r="G3" s="207" t="str">
        <f>IF(OR($A3='Info for Data Validation'!$F$1,$B3 = 0),"",AVERAGEIF(Data!$B$2:$B$82,Summary!$A3,Data!$BI$2:$BI$82))</f>
        <v/>
      </c>
      <c r="H3" s="207" t="str">
        <f>IF(OR($A3='Info for Data Validation'!$F$1,$B3 = 0),"",AVERAGEIF(Data!$B$2:$B$82,Summary!$A3,Data!$BM$2:$BM$82))</f>
        <v/>
      </c>
      <c r="I3" s="207" t="str">
        <f>IF(OR($A3='Info for Data Validation'!$F$1,$B3 = 0),"",G3+H3)</f>
        <v/>
      </c>
      <c r="J3" s="213" t="str">
        <f>Main!A1</f>
        <v>ED615645</v>
      </c>
    </row>
    <row r="4" spans="1:26" ht="35.1" customHeight="1" x14ac:dyDescent="0.4">
      <c r="A4" s="270" t="s">
        <v>499</v>
      </c>
      <c r="B4" s="207" t="str">
        <f>IF($A4='Info for Data Validation'!$F$1,"",COUNTIFS(Data!$B$2:$B$82,$A4, Data!$BB$2:'Data'!$BB$82, "Main finding"))</f>
        <v/>
      </c>
      <c r="C4" s="208" t="str">
        <f>IF(OR($A4='Info for Data Validation'!$F$1,$B4 = 0),"",(AVERAGEIFS(Data!$BV$2:$BV$82,Data!$B$2:$B$82,Summary!$A4,Data!$BB$2:'Data'!$BB$82, "Main finding")))</f>
        <v/>
      </c>
      <c r="D4" s="208" t="str">
        <f>IF(OR($A4='Info for Data Validation'!$F$1,$B4 = 0),"",_xlfn.MAXIFS(Data!$BV$2:$BV$82,Data!$B$2:$B$82,$A4))</f>
        <v/>
      </c>
      <c r="E4" s="209" t="str">
        <f t="shared" si="0"/>
        <v/>
      </c>
      <c r="F4" s="210" t="str">
        <f>IF(OR($A4='Info for Data Validation'!$F$1,$B4 = 0),"",_xlfn.MAXIFS(Data!$BR$2:$BR$82,Data!$B$2:$B$82,$A4))</f>
        <v/>
      </c>
      <c r="G4" s="207" t="str">
        <f>IF(OR($A4='Info for Data Validation'!$F$1,$B4 = 0),"",AVERAGEIF(Data!$B$2:$B$82,Summary!$A4,Data!$BI$2:$BI$82))</f>
        <v/>
      </c>
      <c r="H4" s="207" t="str">
        <f>IF(OR($A4='Info for Data Validation'!$F$1,$B4 = 0),"",AVERAGEIF(Data!$B$2:$B$82,Summary!$A4,Data!$BM$2:$BM$82))</f>
        <v/>
      </c>
      <c r="I4" s="207" t="str">
        <f>IF(OR($A4='Info for Data Validation'!$F$1,$B4 = 0),"",G4+H4)</f>
        <v/>
      </c>
      <c r="J4" s="214" t="str">
        <f>Main!D1</f>
        <v>03.10.2023</v>
      </c>
    </row>
    <row r="5" spans="1:26" ht="35.1" customHeight="1" x14ac:dyDescent="0.4">
      <c r="A5" s="270" t="s">
        <v>499</v>
      </c>
      <c r="B5" s="207" t="str">
        <f>IF($A5='Info for Data Validation'!$F$1,"",COUNTIFS(Data!$B$2:$B$82,$A5, Data!$BB$2:'Data'!$BB$82, "Main finding"))</f>
        <v/>
      </c>
      <c r="C5" s="208" t="str">
        <f>IF(OR($A5='Info for Data Validation'!$F$1,$B5 = 0),"",(AVERAGEIFS(Data!$BV$2:$BV$82,Data!$B$2:$B$82,Summary!$A5,Data!$BB$2:'Data'!$BB$82, "Main finding")))</f>
        <v/>
      </c>
      <c r="D5" s="208" t="str">
        <f>IF(OR($A5='Info for Data Validation'!$F$1,$B5 = 0),"",_xlfn.MAXIFS(Data!$BV$2:$BV$82,Data!$B$2:$B$82,$A5))</f>
        <v/>
      </c>
      <c r="E5" s="209" t="str">
        <f t="shared" si="0"/>
        <v/>
      </c>
      <c r="F5" s="210" t="str">
        <f>IF(OR($A5='Info for Data Validation'!$F$1,$B5 = 0),"",_xlfn.MAXIFS(Data!$BR$2:$BR$82,Data!$B$2:$B$82,$A5))</f>
        <v/>
      </c>
      <c r="G5" s="207" t="str">
        <f>IF(OR($A5='Info for Data Validation'!$F$1,$B5 = 0),"",AVERAGEIF(Data!$B$2:$B$82,Summary!$A5,Data!$BI$2:$BI$82))</f>
        <v/>
      </c>
      <c r="H5" s="207" t="str">
        <f>IF(OR($A5='Info for Data Validation'!$F$1,$B5 = 0),"",AVERAGEIF(Data!$B$2:$B$82,Summary!$A5,Data!$BM$2:$BM$82))</f>
        <v/>
      </c>
      <c r="I5" s="207" t="str">
        <f>IF(OR($A5='Info for Data Validation'!$F$1,$B5 = 0),"",G5+H5)</f>
        <v/>
      </c>
      <c r="J5" s="215" t="str">
        <f>Main!B5</f>
        <v>Study Review Protocol, version 5.0</v>
      </c>
    </row>
    <row r="6" spans="1:26" ht="35.1" customHeight="1" x14ac:dyDescent="0.4">
      <c r="A6" s="270" t="s">
        <v>499</v>
      </c>
      <c r="B6" s="207" t="str">
        <f>IF($A6='Info for Data Validation'!$F$1,"",COUNTIFS(Data!$B$2:$B$82,$A6, Data!$BB$2:'Data'!$BB$82, "Main finding"))</f>
        <v/>
      </c>
      <c r="C6" s="208" t="str">
        <f>IF(OR($A6='Info for Data Validation'!$F$1,$B6 = 0),"",(AVERAGEIFS(Data!$BV$2:$BV$82,Data!$B$2:$B$82,Summary!$A6,Data!$BB$2:'Data'!$BB$82, "Main finding")))</f>
        <v/>
      </c>
      <c r="D6" s="208" t="str">
        <f>IF(OR($A6='Info for Data Validation'!$F$1,$B6 = 0),"",_xlfn.MAXIFS(Data!$BV$2:$BV$82,Data!$B$2:$B$82,$A6))</f>
        <v/>
      </c>
      <c r="E6" s="209" t="str">
        <f t="shared" si="0"/>
        <v/>
      </c>
      <c r="F6" s="210" t="str">
        <f>IF(OR($A6='Info for Data Validation'!$F$1,$B6 = 0),"",_xlfn.MAXIFS(Data!$BR$2:$BR$82,Data!$B$2:$B$82,$A6))</f>
        <v/>
      </c>
      <c r="G6" s="207" t="str">
        <f>IF(OR($A6='Info for Data Validation'!$F$1,$B6 = 0),"",AVERAGEIF(Data!$B$2:$B$82,Summary!$A6,Data!$BI$2:$BI$82))</f>
        <v/>
      </c>
      <c r="H6" s="207" t="str">
        <f>IF(OR($A6='Info for Data Validation'!$F$1,$B6 = 0),"",AVERAGEIF(Data!$B$2:$B$82,Summary!$A6,Data!$BM$2:$BM$82))</f>
        <v/>
      </c>
      <c r="I6" s="207" t="str">
        <f>IF(OR($A6='Info for Data Validation'!$F$1,$B6 = 0),"",G6+H6)</f>
        <v/>
      </c>
      <c r="J6" s="215" t="str">
        <f>IF(Main!B6 = "", "No topic area protocol", Main!B6)</f>
        <v>No topic area protocol</v>
      </c>
    </row>
    <row r="7" spans="1:26" ht="35.1" customHeight="1" x14ac:dyDescent="0.4">
      <c r="A7" s="270" t="s">
        <v>499</v>
      </c>
      <c r="B7" s="207" t="str">
        <f>IF($A7='Info for Data Validation'!$F$1,"",COUNTIFS(Data!$B$2:$B$82,$A7, Data!$BB$2:'Data'!$BB$82, "Main finding"))</f>
        <v/>
      </c>
      <c r="C7" s="208" t="str">
        <f>IF(OR($A7='Info for Data Validation'!$F$1,$B7 = 0),"",(AVERAGEIFS(Data!$BV$2:$BV$82,Data!$B$2:$B$82,Summary!$A7,Data!$BB$2:'Data'!$BB$82, "Main finding")))</f>
        <v/>
      </c>
      <c r="D7" s="208" t="str">
        <f>IF(OR($A7='Info for Data Validation'!$F$1,$B7 = 0),"",_xlfn.MAXIFS(Data!$BV$2:$BV$82,Data!$B$2:$B$82,$A7))</f>
        <v/>
      </c>
      <c r="E7" s="209" t="str">
        <f t="shared" si="0"/>
        <v/>
      </c>
      <c r="F7" s="210" t="str">
        <f>IF(OR($A7='Info for Data Validation'!$F$1,$B7 = 0),"",_xlfn.MAXIFS(Data!$BR$2:$BR$82,Data!$B$2:$B$82,$A7))</f>
        <v/>
      </c>
      <c r="G7" s="207" t="str">
        <f>IF(OR($A7='Info for Data Validation'!$F$1,$B7 = 0),"",AVERAGEIF(Data!$B$2:$B$82,Summary!$A7,Data!$BI$2:$BI$82))</f>
        <v/>
      </c>
      <c r="H7" s="207" t="str">
        <f>IF(OR($A7='Info for Data Validation'!$F$1,$B7 = 0),"",AVERAGEIF(Data!$B$2:$B$82,Summary!$A7,Data!$BM$2:$BM$82))</f>
        <v/>
      </c>
      <c r="I7" s="207" t="str">
        <f>IF(OR($A7='Info for Data Validation'!$F$1,$B7 = 0),"",G7+H7)</f>
        <v/>
      </c>
      <c r="J7" s="213" t="str">
        <f>Main!B32</f>
        <v>RDD</v>
      </c>
    </row>
    <row r="8" spans="1:26" ht="35.1" customHeight="1" x14ac:dyDescent="0.4">
      <c r="A8" s="270" t="s">
        <v>499</v>
      </c>
      <c r="B8" s="207" t="str">
        <f>IF($A8='Info for Data Validation'!$F$1,"",COUNTIFS(Data!$B$2:$B$82,$A8, Data!$BB$2:'Data'!$BB$82, "Main finding"))</f>
        <v/>
      </c>
      <c r="C8" s="208" t="str">
        <f>IF(OR($A8='Info for Data Validation'!$F$1,$B8 = 0),"",(AVERAGEIFS(Data!$BV$2:$BV$82,Data!$B$2:$B$82,Summary!$A8,Data!$BB$2:'Data'!$BB$82, "Main finding")))</f>
        <v/>
      </c>
      <c r="D8" s="208" t="str">
        <f>IF(OR($A8='Info for Data Validation'!$F$1,$B8 = 0),"",_xlfn.MAXIFS(Data!$BV$2:$BV$82,Data!$B$2:$B$82,$A8))</f>
        <v/>
      </c>
      <c r="E8" s="209" t="str">
        <f t="shared" si="0"/>
        <v/>
      </c>
      <c r="F8" s="210" t="str">
        <f>IF(OR($A8='Info for Data Validation'!$F$1,$B8 = 0),"",_xlfn.MAXIFS(Data!$BR$2:$BR$82,Data!$B$2:$B$82,$A8))</f>
        <v/>
      </c>
      <c r="G8" s="207" t="str">
        <f>IF(OR($A8='Info for Data Validation'!$F$1,$B8 = 0),"",AVERAGEIF(Data!$B$2:$B$82,Summary!$A8,Data!$BI$2:$BI$82))</f>
        <v/>
      </c>
      <c r="H8" s="207" t="str">
        <f>IF(OR($A8='Info for Data Validation'!$F$1,$B8 = 0),"",AVERAGEIF(Data!$B$2:$B$82,Summary!$A8,Data!$BM$2:$BM$82))</f>
        <v/>
      </c>
      <c r="I8" s="207" t="str">
        <f>IF(OR($A8='Info for Data Validation'!$F$1,$B8 = 0),"",G8+H8)</f>
        <v/>
      </c>
      <c r="J8" s="213" t="str">
        <f ca="1">Main!B75</f>
        <v>Meets WWC Standards With Reservations</v>
      </c>
    </row>
    <row r="9" spans="1:26" ht="35.1" customHeight="1" x14ac:dyDescent="0.4">
      <c r="A9" s="270" t="s">
        <v>499</v>
      </c>
      <c r="B9" s="207" t="str">
        <f>IF($A9='Info for Data Validation'!$F$1,"",COUNTIFS(Data!$B$2:$B$82,$A9, Data!$BB$2:'Data'!$BB$82, "Main finding"))</f>
        <v/>
      </c>
      <c r="C9" s="208" t="str">
        <f>IF(OR($A9='Info for Data Validation'!$F$1,$B9 = 0),"",(AVERAGEIFS(Data!$BV$2:$BV$82,Data!$B$2:$B$82,Summary!$A9,Data!$BB$2:'Data'!$BB$82, "Main finding")))</f>
        <v/>
      </c>
      <c r="D9" s="208" t="str">
        <f>IF(OR($A9='Info for Data Validation'!$F$1,$B9 = 0),"",_xlfn.MAXIFS(Data!$BV$2:$BV$82,Data!$B$2:$B$82,$A9))</f>
        <v/>
      </c>
      <c r="E9" s="209" t="str">
        <f t="shared" si="0"/>
        <v/>
      </c>
      <c r="F9" s="210" t="str">
        <f>IF(OR($A9='Info for Data Validation'!$F$1,$B9 = 0),"",_xlfn.MAXIFS(Data!$BR$2:$BR$82,Data!$B$2:$B$82,$A9))</f>
        <v/>
      </c>
      <c r="G9" s="207" t="str">
        <f>IF(OR($A9='Info for Data Validation'!$F$1,$B9 = 0),"",AVERAGEIF(Data!$B$2:$B$82,Summary!$A9,Data!$BI$2:$BI$82))</f>
        <v/>
      </c>
      <c r="H9" s="207" t="str">
        <f>IF(OR($A9='Info for Data Validation'!$F$1,$B9 = 0),"",AVERAGEIF(Data!$B$2:$B$82,Summary!$A9,Data!$BM$2:$BM$82))</f>
        <v/>
      </c>
      <c r="I9" s="207" t="str">
        <f>IF(OR($A9='Info for Data Validation'!$F$1,$B9 = 0),"",G9+H9)</f>
        <v/>
      </c>
      <c r="J9" s="213" t="s">
        <v>81</v>
      </c>
    </row>
    <row r="10" spans="1:26" ht="35.1" customHeight="1" x14ac:dyDescent="0.35">
      <c r="A10" s="270" t="s">
        <v>499</v>
      </c>
      <c r="B10" s="207" t="str">
        <f>IF($A10='Info for Data Validation'!$F$1,"",COUNTIFS(Data!$B$2:$B$82,$A10, Data!$BB$2:'Data'!$BB$82, "Main finding"))</f>
        <v/>
      </c>
      <c r="C10" s="208" t="str">
        <f>IF(OR($A10='Info for Data Validation'!$F$1,$B10 = 0),"",(AVERAGEIFS(Data!$BV$2:$BV$82,Data!$B$2:$B$82,Summary!$A10,Data!$BB$2:'Data'!$BB$82, "Main finding")))</f>
        <v/>
      </c>
      <c r="D10" s="208" t="str">
        <f>IF(OR($A10='Info for Data Validation'!$F$1,$B10 = 0),"",_xlfn.MAXIFS(Data!$BV$2:$BV$82,Data!$B$2:$B$82,$A10))</f>
        <v/>
      </c>
      <c r="E10" s="209" t="str">
        <f t="shared" si="0"/>
        <v/>
      </c>
      <c r="F10" s="210" t="str">
        <f>IF(OR($A10='Info for Data Validation'!$F$1,$B10 = 0),"",_xlfn.MAXIFS(Data!$BR$2:$BR$82,Data!$B$2:$B$82,$A10))</f>
        <v/>
      </c>
      <c r="G10" s="207" t="str">
        <f>IF(OR($A10='Info for Data Validation'!$F$1,$B10 = 0),"",AVERAGEIF(Data!$B$2:$B$82,Summary!$A10,Data!$BI$2:$BI$82))</f>
        <v/>
      </c>
      <c r="H10" s="207" t="str">
        <f>IF(OR($A10='Info for Data Validation'!$F$1,$B10 = 0),"",AVERAGEIF(Data!$B$2:$B$82,Summary!$A10,Data!$BM$2:$BM$82))</f>
        <v/>
      </c>
      <c r="I10" s="207" t="str">
        <f>IF(OR($A10='Info for Data Validation'!$F$1,$B10 = 0),"",G10+H10)</f>
        <v/>
      </c>
    </row>
    <row r="11" spans="1:26" ht="35.1" customHeight="1" x14ac:dyDescent="0.35">
      <c r="A11" s="270" t="s">
        <v>499</v>
      </c>
      <c r="B11" s="207" t="str">
        <f>IF($A11='Info for Data Validation'!$F$1,"",COUNTIFS(Data!$B$2:$B$82,$A11, Data!$BB$2:'Data'!$BB$82, "Main finding"))</f>
        <v/>
      </c>
      <c r="C11" s="271" t="str">
        <f>IF(OR($A11='Info for Data Validation'!$F$1,$B11 = 0),"",(AVERAGEIFS(Data!$BV$2:$BV$82,Data!$B$2:$B$82,Summary!$A11,Data!$BB$2:'Data'!$BB$82, "Main finding")))</f>
        <v/>
      </c>
      <c r="D11" s="271" t="str">
        <f>IF(OR($A11='Info for Data Validation'!$F$1,$B11 = 0),"",_xlfn.MAXIFS(Data!$BV$2:$BV$82,Data!$B$2:$B$82,$A11))</f>
        <v/>
      </c>
      <c r="E11" s="272" t="str">
        <f t="shared" si="0"/>
        <v/>
      </c>
      <c r="F11" s="210" t="str">
        <f>IF(OR($A11='Info for Data Validation'!$F$1,$B11 = 0),"",_xlfn.MAXIFS(Data!$BR$2:$BR$82,Data!$B$2:$B$82,$A11))</f>
        <v/>
      </c>
      <c r="G11" s="207" t="str">
        <f>IF(OR($A11='Info for Data Validation'!$F$1,$B11 = 0),"",AVERAGEIF(Data!$B$2:$B$82,Summary!$A11,Data!$BI$2:$BI$82))</f>
        <v/>
      </c>
      <c r="H11" s="207" t="str">
        <f>IF(OR($A11='Info for Data Validation'!$F$1,$B11 = 0),"",AVERAGEIF(Data!$B$2:$B$82,Summary!$A11,Data!$BM$2:$BM$82))</f>
        <v/>
      </c>
      <c r="I11" s="207" t="str">
        <f>IF(OR($A11='Info for Data Validation'!$F$1,$B11 = 0),"",G11+H11)</f>
        <v/>
      </c>
    </row>
    <row r="12" spans="1:26" ht="25.5" customHeight="1" x14ac:dyDescent="0.35">
      <c r="A12" s="28"/>
      <c r="B12" s="28"/>
    </row>
    <row r="13" spans="1:26" ht="25.5" customHeight="1" x14ac:dyDescent="0.35">
      <c r="A13" s="28"/>
      <c r="B13" s="28"/>
    </row>
  </sheetData>
  <sheetProtection formatRows="0" insertRows="0" selectLockedCells="1"/>
  <printOptions horizontalCentered="1"/>
  <pageMargins left="0.25" right="0.25" top="0.75" bottom="0.75" header="0.3" footer="0.3"/>
  <pageSetup scale="80" orientation="landscape" r:id="rId1"/>
  <headerFooter>
    <oddFooter>&amp;L&amp;F&amp;CPage &amp;P of &amp;N&amp;R&amp;A</oddFooter>
  </headerFooter>
  <tableParts count="2">
    <tablePart r:id="rId2"/>
    <tablePart r:id="rId3"/>
  </tableParts>
  <extLst>
    <ext xmlns:x14="http://schemas.microsoft.com/office/spreadsheetml/2009/9/main" uri="{CCE6A557-97BC-4b89-ADB6-D9C93CAAB3DF}">
      <x14:dataValidations xmlns:xm="http://schemas.microsoft.com/office/excel/2006/main" count="1">
        <x14:dataValidation type="list" allowBlank="1" showInputMessage="1" showErrorMessage="1" xr:uid="{D7E112E1-9401-4D4E-96B4-76DE9F5A2498}">
          <x14:formula1>
            <xm:f>OFFSET('Info for Data Validation'!$F:$F,0,0,COUNTA('Info for Data Validation'!$F:$F),1)</xm:f>
          </x14:formula1>
          <xm:sqref>A2:A11</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C1005"/>
  <sheetViews>
    <sheetView workbookViewId="0">
      <selection activeCell="B4" sqref="B4"/>
    </sheetView>
  </sheetViews>
  <sheetFormatPr defaultColWidth="8.88671875" defaultRowHeight="13.2" x14ac:dyDescent="0.25"/>
  <sheetData>
    <row r="1" spans="1:3" x14ac:dyDescent="0.25">
      <c r="A1" s="2" t="s">
        <v>14</v>
      </c>
      <c r="B1" s="1"/>
      <c r="C1" s="1"/>
    </row>
    <row r="2" spans="1:3" x14ac:dyDescent="0.25">
      <c r="A2" s="2" t="s">
        <v>82</v>
      </c>
      <c r="B2" s="1"/>
      <c r="C2" s="1"/>
    </row>
    <row r="3" spans="1:3" x14ac:dyDescent="0.25">
      <c r="A3" s="2" t="s">
        <v>83</v>
      </c>
      <c r="B3" s="1"/>
      <c r="C3" s="1"/>
    </row>
    <row r="4" spans="1:3" x14ac:dyDescent="0.25">
      <c r="A4" s="1" t="str">
        <f>Main!B42</f>
        <v>Cautious</v>
      </c>
      <c r="B4" s="4" t="s">
        <v>84</v>
      </c>
      <c r="C4" s="4" t="s">
        <v>85</v>
      </c>
    </row>
    <row r="5" spans="1:3" x14ac:dyDescent="0.25">
      <c r="A5" s="3">
        <v>0</v>
      </c>
      <c r="B5" s="3">
        <v>5.7000000000000002E-2</v>
      </c>
      <c r="C5" s="3">
        <v>0.1</v>
      </c>
    </row>
    <row r="6" spans="1:3" x14ac:dyDescent="0.25">
      <c r="A6" s="3">
        <v>1E-3</v>
      </c>
      <c r="B6" s="3">
        <v>5.7000000000000002E-2</v>
      </c>
      <c r="C6" s="3">
        <v>0.1</v>
      </c>
    </row>
    <row r="7" spans="1:3" x14ac:dyDescent="0.25">
      <c r="A7" s="3">
        <v>2E-3</v>
      </c>
      <c r="B7" s="3">
        <v>5.7000000000000002E-2</v>
      </c>
      <c r="C7" s="3">
        <v>0.1</v>
      </c>
    </row>
    <row r="8" spans="1:3" x14ac:dyDescent="0.25">
      <c r="A8" s="3">
        <v>3.0000000000000005E-3</v>
      </c>
      <c r="B8" s="3">
        <v>5.7000000000000002E-2</v>
      </c>
      <c r="C8" s="3">
        <v>0.1</v>
      </c>
    </row>
    <row r="9" spans="1:3" x14ac:dyDescent="0.25">
      <c r="A9" s="3">
        <v>4.0000000000000001E-3</v>
      </c>
      <c r="B9" s="3">
        <v>5.7000000000000002E-2</v>
      </c>
      <c r="C9" s="3">
        <v>0.1</v>
      </c>
    </row>
    <row r="10" spans="1:3" x14ac:dyDescent="0.25">
      <c r="A10" s="3">
        <v>5.0000000000000001E-3</v>
      </c>
      <c r="B10" s="3">
        <v>5.7000000000000002E-2</v>
      </c>
      <c r="C10" s="3">
        <v>0.1</v>
      </c>
    </row>
    <row r="11" spans="1:3" x14ac:dyDescent="0.25">
      <c r="A11" s="3">
        <v>6.0000000000000001E-3</v>
      </c>
      <c r="B11" s="3">
        <v>5.7000000000000002E-2</v>
      </c>
      <c r="C11" s="3">
        <v>0.1</v>
      </c>
    </row>
    <row r="12" spans="1:3" x14ac:dyDescent="0.25">
      <c r="A12" s="3">
        <v>6.9999999999999993E-3</v>
      </c>
      <c r="B12" s="3">
        <v>5.7000000000000002E-2</v>
      </c>
      <c r="C12" s="3">
        <v>0.1</v>
      </c>
    </row>
    <row r="13" spans="1:3" x14ac:dyDescent="0.25">
      <c r="A13" s="3">
        <v>8.0000000000000002E-3</v>
      </c>
      <c r="B13" s="3">
        <v>5.7999999999999996E-2</v>
      </c>
      <c r="C13" s="3">
        <v>0.1</v>
      </c>
    </row>
    <row r="14" spans="1:3" x14ac:dyDescent="0.25">
      <c r="A14" s="3">
        <v>8.9999999999999993E-3</v>
      </c>
      <c r="B14" s="3">
        <v>5.7999999999999996E-2</v>
      </c>
      <c r="C14" s="3">
        <v>0.1</v>
      </c>
    </row>
    <row r="15" spans="1:3" x14ac:dyDescent="0.25">
      <c r="A15" s="3">
        <v>9.9999999999999985E-3</v>
      </c>
      <c r="B15" s="3">
        <v>5.7999999999999996E-2</v>
      </c>
      <c r="C15" s="3">
        <v>0.10099999999999999</v>
      </c>
    </row>
    <row r="16" spans="1:3" x14ac:dyDescent="0.25">
      <c r="A16" s="3">
        <v>1.0999999999999999E-2</v>
      </c>
      <c r="B16" s="3">
        <v>5.7999999999999996E-2</v>
      </c>
      <c r="C16" s="3">
        <v>0.10099999999999999</v>
      </c>
    </row>
    <row r="17" spans="1:3" x14ac:dyDescent="0.25">
      <c r="A17" s="3">
        <v>1.2E-2</v>
      </c>
      <c r="B17" s="3">
        <v>5.7999999999999996E-2</v>
      </c>
      <c r="C17" s="3">
        <v>0.10099999999999999</v>
      </c>
    </row>
    <row r="18" spans="1:3" x14ac:dyDescent="0.25">
      <c r="A18" s="3">
        <v>1.3000000000000001E-2</v>
      </c>
      <c r="B18" s="3">
        <v>5.7999999999999996E-2</v>
      </c>
      <c r="C18" s="3">
        <v>0.10099999999999999</v>
      </c>
    </row>
    <row r="19" spans="1:3" x14ac:dyDescent="0.25">
      <c r="A19" s="3">
        <v>1.4000000000000002E-2</v>
      </c>
      <c r="B19" s="3">
        <v>5.7999999999999996E-2</v>
      </c>
      <c r="C19" s="3">
        <v>0.10099999999999999</v>
      </c>
    </row>
    <row r="20" spans="1:3" x14ac:dyDescent="0.25">
      <c r="A20" s="3">
        <v>1.5000000000000003E-2</v>
      </c>
      <c r="B20" s="3">
        <v>5.7999999999999996E-2</v>
      </c>
      <c r="C20" s="3">
        <v>0.10099999999999999</v>
      </c>
    </row>
    <row r="21" spans="1:3" x14ac:dyDescent="0.25">
      <c r="A21" s="3">
        <v>1.6000000000000004E-2</v>
      </c>
      <c r="B21" s="3">
        <v>5.7999999999999996E-2</v>
      </c>
      <c r="C21" s="3">
        <v>0.10099999999999999</v>
      </c>
    </row>
    <row r="22" spans="1:3" x14ac:dyDescent="0.25">
      <c r="A22" s="3">
        <v>1.7000000000000005E-2</v>
      </c>
      <c r="B22" s="3">
        <v>5.7999999999999996E-2</v>
      </c>
      <c r="C22" s="3">
        <v>0.10099999999999999</v>
      </c>
    </row>
    <row r="23" spans="1:3" x14ac:dyDescent="0.25">
      <c r="A23" s="3">
        <v>1.8000000000000006E-2</v>
      </c>
      <c r="B23" s="3">
        <v>5.7999999999999996E-2</v>
      </c>
      <c r="C23" s="3">
        <v>0.10099999999999999</v>
      </c>
    </row>
    <row r="24" spans="1:3" x14ac:dyDescent="0.25">
      <c r="A24" s="3">
        <v>1.9000000000000006E-2</v>
      </c>
      <c r="B24" s="3">
        <v>5.7999999999999996E-2</v>
      </c>
      <c r="C24" s="3">
        <v>0.10199999999999999</v>
      </c>
    </row>
    <row r="25" spans="1:3" x14ac:dyDescent="0.25">
      <c r="A25" s="3">
        <v>2.0000000000000004E-2</v>
      </c>
      <c r="B25" s="3">
        <v>5.9000000000000004E-2</v>
      </c>
      <c r="C25" s="3">
        <v>0.10199999999999999</v>
      </c>
    </row>
    <row r="26" spans="1:3" x14ac:dyDescent="0.25">
      <c r="A26" s="3">
        <v>2.1000000000000005E-2</v>
      </c>
      <c r="B26" s="3">
        <v>5.9000000000000004E-2</v>
      </c>
      <c r="C26" s="3">
        <v>0.10199999999999999</v>
      </c>
    </row>
    <row r="27" spans="1:3" x14ac:dyDescent="0.25">
      <c r="A27" s="3">
        <v>2.2000000000000006E-2</v>
      </c>
      <c r="B27" s="3">
        <v>5.9000000000000004E-2</v>
      </c>
      <c r="C27" s="3">
        <v>0.10199999999999999</v>
      </c>
    </row>
    <row r="28" spans="1:3" x14ac:dyDescent="0.25">
      <c r="A28" s="3">
        <v>2.3000000000000007E-2</v>
      </c>
      <c r="B28" s="3">
        <v>5.9000000000000004E-2</v>
      </c>
      <c r="C28" s="3">
        <v>0.10199999999999999</v>
      </c>
    </row>
    <row r="29" spans="1:3" x14ac:dyDescent="0.25">
      <c r="A29" s="3">
        <v>2.4000000000000007E-2</v>
      </c>
      <c r="B29" s="3">
        <v>5.9000000000000004E-2</v>
      </c>
      <c r="C29" s="3">
        <v>0.10199999999999999</v>
      </c>
    </row>
    <row r="30" spans="1:3" x14ac:dyDescent="0.25">
      <c r="A30" s="3">
        <v>2.5000000000000008E-2</v>
      </c>
      <c r="B30" s="3">
        <v>5.9000000000000004E-2</v>
      </c>
      <c r="C30" s="3">
        <v>0.10199999999999999</v>
      </c>
    </row>
    <row r="31" spans="1:3" x14ac:dyDescent="0.25">
      <c r="A31" s="3">
        <v>2.6000000000000009E-2</v>
      </c>
      <c r="B31" s="3">
        <v>5.9000000000000004E-2</v>
      </c>
      <c r="C31" s="3">
        <v>0.10199999999999999</v>
      </c>
    </row>
    <row r="32" spans="1:3" x14ac:dyDescent="0.25">
      <c r="A32" s="3">
        <v>2.700000000000001E-2</v>
      </c>
      <c r="B32" s="3">
        <v>5.9000000000000004E-2</v>
      </c>
      <c r="C32" s="3">
        <v>0.10199999999999999</v>
      </c>
    </row>
    <row r="33" spans="1:3" x14ac:dyDescent="0.25">
      <c r="A33" s="3">
        <v>2.8000000000000011E-2</v>
      </c>
      <c r="B33" s="3">
        <v>5.9000000000000004E-2</v>
      </c>
      <c r="C33" s="3">
        <v>0.10300000000000001</v>
      </c>
    </row>
    <row r="34" spans="1:3" x14ac:dyDescent="0.25">
      <c r="A34" s="3">
        <v>2.9000000000000012E-2</v>
      </c>
      <c r="B34" s="3">
        <v>5.9000000000000004E-2</v>
      </c>
      <c r="C34" s="3">
        <v>0.10300000000000001</v>
      </c>
    </row>
    <row r="35" spans="1:3" x14ac:dyDescent="0.25">
      <c r="A35" s="3">
        <v>3.0000000000000013E-2</v>
      </c>
      <c r="B35" s="3">
        <v>5.9000000000000004E-2</v>
      </c>
      <c r="C35" s="3">
        <v>0.10300000000000001</v>
      </c>
    </row>
    <row r="36" spans="1:3" x14ac:dyDescent="0.25">
      <c r="A36" s="3">
        <v>3.1000000000000014E-2</v>
      </c>
      <c r="B36" s="3">
        <v>5.9000000000000004E-2</v>
      </c>
      <c r="C36" s="3">
        <v>0.10300000000000001</v>
      </c>
    </row>
    <row r="37" spans="1:3" x14ac:dyDescent="0.25">
      <c r="A37" s="3">
        <v>3.2000000000000015E-2</v>
      </c>
      <c r="B37" s="3">
        <v>5.9000000000000004E-2</v>
      </c>
      <c r="C37" s="3">
        <v>0.10300000000000001</v>
      </c>
    </row>
    <row r="38" spans="1:3" x14ac:dyDescent="0.25">
      <c r="A38" s="3">
        <v>3.3000000000000015E-2</v>
      </c>
      <c r="B38" s="3">
        <v>5.9000000000000004E-2</v>
      </c>
      <c r="C38" s="3">
        <v>0.10300000000000001</v>
      </c>
    </row>
    <row r="39" spans="1:3" x14ac:dyDescent="0.25">
      <c r="A39" s="3">
        <v>3.4000000000000016E-2</v>
      </c>
      <c r="B39" s="3">
        <v>5.9000000000000004E-2</v>
      </c>
      <c r="C39" s="3">
        <v>0.10300000000000001</v>
      </c>
    </row>
    <row r="40" spans="1:3" x14ac:dyDescent="0.25">
      <c r="A40" s="3">
        <v>3.5000000000000017E-2</v>
      </c>
      <c r="B40" s="3">
        <v>0.06</v>
      </c>
      <c r="C40" s="3">
        <v>0.10300000000000001</v>
      </c>
    </row>
    <row r="41" spans="1:3" x14ac:dyDescent="0.25">
      <c r="A41" s="3">
        <v>3.6000000000000018E-2</v>
      </c>
      <c r="B41" s="3">
        <v>0.06</v>
      </c>
      <c r="C41" s="3">
        <v>0.10300000000000001</v>
      </c>
    </row>
    <row r="42" spans="1:3" x14ac:dyDescent="0.25">
      <c r="A42" s="3">
        <v>3.7000000000000019E-2</v>
      </c>
      <c r="B42" s="3">
        <v>0.06</v>
      </c>
      <c r="C42" s="3">
        <v>0.10400000000000001</v>
      </c>
    </row>
    <row r="43" spans="1:3" x14ac:dyDescent="0.25">
      <c r="A43" s="3">
        <v>3.800000000000002E-2</v>
      </c>
      <c r="B43" s="3">
        <v>0.06</v>
      </c>
      <c r="C43" s="3">
        <v>0.10400000000000001</v>
      </c>
    </row>
    <row r="44" spans="1:3" x14ac:dyDescent="0.25">
      <c r="A44" s="3">
        <v>3.9000000000000021E-2</v>
      </c>
      <c r="B44" s="3">
        <v>0.06</v>
      </c>
      <c r="C44" s="3">
        <v>0.10400000000000001</v>
      </c>
    </row>
    <row r="45" spans="1:3" x14ac:dyDescent="0.25">
      <c r="A45" s="3">
        <v>4.0000000000000015E-2</v>
      </c>
      <c r="B45" s="3">
        <v>0.06</v>
      </c>
      <c r="C45" s="3">
        <v>0.10400000000000001</v>
      </c>
    </row>
    <row r="46" spans="1:3" x14ac:dyDescent="0.25">
      <c r="A46" s="3">
        <v>4.1000000000000016E-2</v>
      </c>
      <c r="B46" s="3">
        <v>0.06</v>
      </c>
      <c r="C46" s="3">
        <v>0.10400000000000001</v>
      </c>
    </row>
    <row r="47" spans="1:3" x14ac:dyDescent="0.25">
      <c r="A47" s="3">
        <v>4.200000000000001E-2</v>
      </c>
      <c r="B47" s="3">
        <v>0.06</v>
      </c>
      <c r="C47" s="3">
        <v>0.10400000000000001</v>
      </c>
    </row>
    <row r="48" spans="1:3" x14ac:dyDescent="0.25">
      <c r="A48" s="3">
        <v>4.300000000000001E-2</v>
      </c>
      <c r="B48" s="3">
        <v>6.0999999999999999E-2</v>
      </c>
      <c r="C48" s="3">
        <v>0.10400000000000001</v>
      </c>
    </row>
    <row r="49" spans="1:3" x14ac:dyDescent="0.25">
      <c r="A49" s="3">
        <v>4.4000000000000004E-2</v>
      </c>
      <c r="B49" s="3">
        <v>6.0999999999999999E-2</v>
      </c>
      <c r="C49" s="3">
        <v>0.10400000000000001</v>
      </c>
    </row>
    <row r="50" spans="1:3" x14ac:dyDescent="0.25">
      <c r="A50" s="3">
        <v>4.4999999999999998E-2</v>
      </c>
      <c r="B50" s="3">
        <v>6.0999999999999999E-2</v>
      </c>
      <c r="C50" s="3">
        <v>0.105</v>
      </c>
    </row>
    <row r="51" spans="1:3" x14ac:dyDescent="0.25">
      <c r="A51" s="3">
        <v>4.5999999999999999E-2</v>
      </c>
      <c r="B51" s="3">
        <v>6.0999999999999999E-2</v>
      </c>
      <c r="C51" s="3">
        <v>0.105</v>
      </c>
    </row>
    <row r="52" spans="1:3" x14ac:dyDescent="0.25">
      <c r="A52" s="3">
        <v>4.6999999999999993E-2</v>
      </c>
      <c r="B52" s="3">
        <v>6.0999999999999999E-2</v>
      </c>
      <c r="C52" s="3">
        <v>0.105</v>
      </c>
    </row>
    <row r="53" spans="1:3" x14ac:dyDescent="0.25">
      <c r="A53" s="3">
        <v>4.7999999999999987E-2</v>
      </c>
      <c r="B53" s="3">
        <v>6.0999999999999999E-2</v>
      </c>
      <c r="C53" s="3">
        <v>0.105</v>
      </c>
    </row>
    <row r="54" spans="1:3" x14ac:dyDescent="0.25">
      <c r="A54" s="3">
        <v>4.8999999999999988E-2</v>
      </c>
      <c r="B54" s="3">
        <v>6.0999999999999999E-2</v>
      </c>
      <c r="C54" s="3">
        <v>0.105</v>
      </c>
    </row>
    <row r="55" spans="1:3" x14ac:dyDescent="0.25">
      <c r="A55" s="3">
        <v>4.9999999999999982E-2</v>
      </c>
      <c r="B55" s="3">
        <v>6.0999999999999999E-2</v>
      </c>
      <c r="C55" s="3">
        <v>0.105</v>
      </c>
    </row>
    <row r="56" spans="1:3" x14ac:dyDescent="0.25">
      <c r="A56" s="3">
        <v>5.0999999999999976E-2</v>
      </c>
      <c r="B56" s="3">
        <v>6.2E-2</v>
      </c>
      <c r="C56" s="3">
        <v>0.105</v>
      </c>
    </row>
    <row r="57" spans="1:3" x14ac:dyDescent="0.25">
      <c r="A57" s="3">
        <v>5.1999999999999977E-2</v>
      </c>
      <c r="B57" s="3">
        <v>6.2E-2</v>
      </c>
      <c r="C57" s="3">
        <v>0.106</v>
      </c>
    </row>
    <row r="58" spans="1:3" x14ac:dyDescent="0.25">
      <c r="A58" s="3">
        <v>5.2999999999999971E-2</v>
      </c>
      <c r="B58" s="3">
        <v>6.2E-2</v>
      </c>
      <c r="C58" s="3">
        <v>0.106</v>
      </c>
    </row>
    <row r="59" spans="1:3" x14ac:dyDescent="0.25">
      <c r="A59" s="3">
        <v>5.3999999999999965E-2</v>
      </c>
      <c r="B59" s="3">
        <v>6.2E-2</v>
      </c>
      <c r="C59" s="3">
        <v>0.106</v>
      </c>
    </row>
    <row r="60" spans="1:3" x14ac:dyDescent="0.25">
      <c r="A60" s="3">
        <v>5.4999999999999966E-2</v>
      </c>
      <c r="B60" s="3">
        <v>6.2E-2</v>
      </c>
      <c r="C60" s="3">
        <v>0.106</v>
      </c>
    </row>
    <row r="61" spans="1:3" x14ac:dyDescent="0.25">
      <c r="A61" s="3">
        <v>5.599999999999996E-2</v>
      </c>
      <c r="B61" s="3">
        <v>6.2E-2</v>
      </c>
      <c r="C61" s="3">
        <v>0.106</v>
      </c>
    </row>
    <row r="62" spans="1:3" x14ac:dyDescent="0.25">
      <c r="A62" s="3">
        <v>5.699999999999996E-2</v>
      </c>
      <c r="B62" s="3">
        <v>6.2E-2</v>
      </c>
      <c r="C62" s="3">
        <v>0.106</v>
      </c>
    </row>
    <row r="63" spans="1:3" x14ac:dyDescent="0.25">
      <c r="A63" s="3">
        <v>5.7999999999999954E-2</v>
      </c>
      <c r="B63" s="3">
        <v>6.2E-2</v>
      </c>
      <c r="C63" s="3">
        <v>0.106</v>
      </c>
    </row>
    <row r="64" spans="1:3" x14ac:dyDescent="0.25">
      <c r="A64" s="3">
        <v>5.8999999999999948E-2</v>
      </c>
      <c r="B64" s="3">
        <v>6.2E-2</v>
      </c>
      <c r="C64" s="3">
        <v>0.106</v>
      </c>
    </row>
    <row r="65" spans="1:3" x14ac:dyDescent="0.25">
      <c r="A65" s="3">
        <v>5.9999999999999949E-2</v>
      </c>
      <c r="B65" s="3">
        <v>6.2E-2</v>
      </c>
      <c r="C65" s="3">
        <v>0.107</v>
      </c>
    </row>
    <row r="66" spans="1:3" x14ac:dyDescent="0.25">
      <c r="A66" s="3">
        <v>6.0999999999999943E-2</v>
      </c>
      <c r="B66" s="3">
        <v>6.2E-2</v>
      </c>
      <c r="C66" s="3">
        <v>0.107</v>
      </c>
    </row>
    <row r="67" spans="1:3" x14ac:dyDescent="0.25">
      <c r="A67" s="3">
        <v>6.1999999999999937E-2</v>
      </c>
      <c r="B67" s="3">
        <v>6.3E-2</v>
      </c>
      <c r="C67" s="3">
        <v>0.107</v>
      </c>
    </row>
    <row r="68" spans="1:3" x14ac:dyDescent="0.25">
      <c r="A68" s="3">
        <v>6.2999999999999931E-2</v>
      </c>
      <c r="B68" s="3">
        <v>6.3E-2</v>
      </c>
      <c r="C68" s="3">
        <v>0.107</v>
      </c>
    </row>
    <row r="69" spans="1:3" x14ac:dyDescent="0.25">
      <c r="A69" s="3">
        <v>6.3999999999999932E-2</v>
      </c>
      <c r="B69" s="3">
        <v>6.3E-2</v>
      </c>
      <c r="C69" s="3">
        <v>0.107</v>
      </c>
    </row>
    <row r="70" spans="1:3" x14ac:dyDescent="0.25">
      <c r="A70" s="3">
        <v>6.4999999999999933E-2</v>
      </c>
      <c r="B70" s="3">
        <v>6.3E-2</v>
      </c>
      <c r="C70" s="3">
        <v>0.107</v>
      </c>
    </row>
    <row r="71" spans="1:3" x14ac:dyDescent="0.25">
      <c r="A71" s="3">
        <v>6.599999999999992E-2</v>
      </c>
      <c r="B71" s="3">
        <v>6.3E-2</v>
      </c>
      <c r="C71" s="3">
        <v>0.107</v>
      </c>
    </row>
    <row r="72" spans="1:3" x14ac:dyDescent="0.25">
      <c r="A72" s="3">
        <v>6.6999999999999921E-2</v>
      </c>
      <c r="B72" s="3">
        <v>6.3E-2</v>
      </c>
      <c r="C72" s="3">
        <v>0.107</v>
      </c>
    </row>
    <row r="73" spans="1:3" x14ac:dyDescent="0.25">
      <c r="A73" s="3">
        <v>6.7999999999999922E-2</v>
      </c>
      <c r="B73" s="3">
        <v>6.3E-2</v>
      </c>
      <c r="C73" s="3">
        <v>0.107</v>
      </c>
    </row>
    <row r="74" spans="1:3" x14ac:dyDescent="0.25">
      <c r="A74" s="3">
        <v>6.8999999999999909E-2</v>
      </c>
      <c r="B74" s="3">
        <v>6.3E-2</v>
      </c>
      <c r="C74" s="3">
        <v>0.10800000000000001</v>
      </c>
    </row>
    <row r="75" spans="1:3" x14ac:dyDescent="0.25">
      <c r="A75" s="3">
        <v>6.999999999999991E-2</v>
      </c>
      <c r="B75" s="3">
        <v>6.3E-2</v>
      </c>
      <c r="C75" s="3">
        <v>0.10800000000000001</v>
      </c>
    </row>
    <row r="76" spans="1:3" x14ac:dyDescent="0.25">
      <c r="A76" s="3">
        <v>7.099999999999991E-2</v>
      </c>
      <c r="B76" s="3">
        <v>6.3E-2</v>
      </c>
      <c r="C76" s="3">
        <v>0.10800000000000001</v>
      </c>
    </row>
    <row r="77" spans="1:3" x14ac:dyDescent="0.25">
      <c r="A77" s="3">
        <v>7.1999999999999897E-2</v>
      </c>
      <c r="B77" s="3">
        <v>6.3E-2</v>
      </c>
      <c r="C77" s="3">
        <v>0.10800000000000001</v>
      </c>
    </row>
    <row r="78" spans="1:3" x14ac:dyDescent="0.25">
      <c r="A78" s="3">
        <v>7.2999999999999898E-2</v>
      </c>
      <c r="B78" s="3">
        <v>6.3E-2</v>
      </c>
      <c r="C78" s="3">
        <v>0.10800000000000001</v>
      </c>
    </row>
    <row r="79" spans="1:3" x14ac:dyDescent="0.25">
      <c r="A79" s="3">
        <v>7.3999999999999899E-2</v>
      </c>
      <c r="B79" s="3">
        <v>6.3E-2</v>
      </c>
      <c r="C79" s="3">
        <v>0.10800000000000001</v>
      </c>
    </row>
    <row r="80" spans="1:3" x14ac:dyDescent="0.25">
      <c r="A80" s="3">
        <v>7.49999999999999E-2</v>
      </c>
      <c r="B80" s="3">
        <v>6.3E-2</v>
      </c>
      <c r="C80" s="3">
        <v>0.10800000000000001</v>
      </c>
    </row>
    <row r="81" spans="1:3" x14ac:dyDescent="0.25">
      <c r="A81" s="3">
        <v>7.5999999999999887E-2</v>
      </c>
      <c r="B81" s="3">
        <v>6.3E-2</v>
      </c>
      <c r="C81" s="3">
        <v>0.10800000000000001</v>
      </c>
    </row>
    <row r="82" spans="1:3" x14ac:dyDescent="0.25">
      <c r="A82" s="3">
        <v>7.6999999999999888E-2</v>
      </c>
      <c r="B82" s="3">
        <v>6.3E-2</v>
      </c>
      <c r="C82" s="3">
        <v>0.10800000000000001</v>
      </c>
    </row>
    <row r="83" spans="1:3" x14ac:dyDescent="0.25">
      <c r="A83" s="3">
        <v>7.7999999999999889E-2</v>
      </c>
      <c r="B83" s="3">
        <v>6.3E-2</v>
      </c>
      <c r="C83" s="3">
        <v>0.10800000000000001</v>
      </c>
    </row>
    <row r="84" spans="1:3" x14ac:dyDescent="0.25">
      <c r="A84" s="3">
        <v>7.8999999999999876E-2</v>
      </c>
      <c r="B84" s="3">
        <v>6.3E-2</v>
      </c>
      <c r="C84" s="3">
        <v>0.10800000000000001</v>
      </c>
    </row>
    <row r="85" spans="1:3" x14ac:dyDescent="0.25">
      <c r="A85" s="3">
        <v>7.9999999999999877E-2</v>
      </c>
      <c r="B85" s="3">
        <v>6.3E-2</v>
      </c>
      <c r="C85" s="3">
        <v>0.109</v>
      </c>
    </row>
    <row r="86" spans="1:3" x14ac:dyDescent="0.25">
      <c r="A86" s="3">
        <v>8.0999999999999878E-2</v>
      </c>
      <c r="B86" s="3">
        <v>6.3E-2</v>
      </c>
      <c r="C86" s="3">
        <v>0.109</v>
      </c>
    </row>
    <row r="87" spans="1:3" x14ac:dyDescent="0.25">
      <c r="A87" s="3">
        <v>8.1999999999999865E-2</v>
      </c>
      <c r="B87" s="3">
        <v>6.3E-2</v>
      </c>
      <c r="C87" s="3">
        <v>0.109</v>
      </c>
    </row>
    <row r="88" spans="1:3" x14ac:dyDescent="0.25">
      <c r="A88" s="3">
        <v>8.2999999999999866E-2</v>
      </c>
      <c r="B88" s="3">
        <v>6.3E-2</v>
      </c>
      <c r="C88" s="3">
        <v>0.109</v>
      </c>
    </row>
    <row r="89" spans="1:3" x14ac:dyDescent="0.25">
      <c r="A89" s="3">
        <v>8.3999999999999866E-2</v>
      </c>
      <c r="B89" s="3">
        <v>6.3E-2</v>
      </c>
      <c r="C89" s="3">
        <v>0.109</v>
      </c>
    </row>
    <row r="90" spans="1:3" x14ac:dyDescent="0.25">
      <c r="A90" s="3">
        <v>8.4999999999999853E-2</v>
      </c>
      <c r="B90" s="3">
        <v>6.3E-2</v>
      </c>
      <c r="C90" s="3">
        <v>0.109</v>
      </c>
    </row>
    <row r="91" spans="1:3" x14ac:dyDescent="0.25">
      <c r="A91" s="3">
        <v>8.5999999999999854E-2</v>
      </c>
      <c r="B91" s="3">
        <v>6.3E-2</v>
      </c>
      <c r="C91" s="3">
        <v>0.109</v>
      </c>
    </row>
    <row r="92" spans="1:3" x14ac:dyDescent="0.25">
      <c r="A92" s="3">
        <v>8.6999999999999855E-2</v>
      </c>
      <c r="B92" s="3">
        <v>6.3E-2</v>
      </c>
      <c r="C92" s="3">
        <v>0.109</v>
      </c>
    </row>
    <row r="93" spans="1:3" x14ac:dyDescent="0.25">
      <c r="A93" s="3">
        <v>8.7999999999999842E-2</v>
      </c>
      <c r="B93" s="3">
        <v>6.3E-2</v>
      </c>
      <c r="C93" s="3">
        <v>0.109</v>
      </c>
    </row>
    <row r="94" spans="1:3" x14ac:dyDescent="0.25">
      <c r="A94" s="3">
        <v>8.8999999999999843E-2</v>
      </c>
      <c r="B94" s="3">
        <v>6.3E-2</v>
      </c>
      <c r="C94" s="3">
        <v>0.109</v>
      </c>
    </row>
    <row r="95" spans="1:3" x14ac:dyDescent="0.25">
      <c r="A95" s="3">
        <v>8.9999999999999844E-2</v>
      </c>
      <c r="B95" s="3">
        <v>6.3E-2</v>
      </c>
      <c r="C95" s="3">
        <v>0.109</v>
      </c>
    </row>
    <row r="96" spans="1:3" x14ac:dyDescent="0.25">
      <c r="A96" s="3">
        <v>9.0999999999999831E-2</v>
      </c>
      <c r="B96" s="3">
        <v>6.3E-2</v>
      </c>
      <c r="C96" s="3">
        <v>0.109</v>
      </c>
    </row>
    <row r="97" spans="1:3" x14ac:dyDescent="0.25">
      <c r="A97" s="3">
        <v>9.1999999999999832E-2</v>
      </c>
      <c r="B97" s="3">
        <v>6.3E-2</v>
      </c>
      <c r="C97" s="3">
        <v>0.109</v>
      </c>
    </row>
    <row r="98" spans="1:3" x14ac:dyDescent="0.25">
      <c r="A98" s="3">
        <v>9.2999999999999833E-2</v>
      </c>
      <c r="B98" s="3">
        <v>6.3E-2</v>
      </c>
      <c r="C98" s="3">
        <v>0.109</v>
      </c>
    </row>
    <row r="99" spans="1:3" x14ac:dyDescent="0.25">
      <c r="A99" s="3">
        <v>9.399999999999982E-2</v>
      </c>
      <c r="B99" s="3">
        <v>6.3E-2</v>
      </c>
      <c r="C99" s="3">
        <v>0.109</v>
      </c>
    </row>
    <row r="100" spans="1:3" x14ac:dyDescent="0.25">
      <c r="A100" s="3">
        <v>9.4999999999999821E-2</v>
      </c>
      <c r="B100" s="3">
        <v>6.3E-2</v>
      </c>
      <c r="C100" s="3">
        <v>0.109</v>
      </c>
    </row>
    <row r="101" spans="1:3" x14ac:dyDescent="0.25">
      <c r="A101" s="3">
        <v>9.5999999999999822E-2</v>
      </c>
      <c r="B101" s="3">
        <v>6.3E-2</v>
      </c>
      <c r="C101" s="3">
        <v>0.109</v>
      </c>
    </row>
    <row r="102" spans="1:3" x14ac:dyDescent="0.25">
      <c r="A102" s="3">
        <v>9.6999999999999809E-2</v>
      </c>
      <c r="B102" s="3">
        <v>6.3E-2</v>
      </c>
      <c r="C102" s="3">
        <v>0.109</v>
      </c>
    </row>
    <row r="103" spans="1:3" x14ac:dyDescent="0.25">
      <c r="A103" s="3">
        <v>9.7999999999999809E-2</v>
      </c>
      <c r="B103" s="3">
        <v>6.3E-2</v>
      </c>
      <c r="C103" s="3">
        <v>0.109</v>
      </c>
    </row>
    <row r="104" spans="1:3" x14ac:dyDescent="0.25">
      <c r="A104" s="3">
        <v>9.899999999999981E-2</v>
      </c>
      <c r="B104" s="3">
        <v>6.3E-2</v>
      </c>
      <c r="C104" s="3">
        <v>0.109</v>
      </c>
    </row>
    <row r="105" spans="1:3" x14ac:dyDescent="0.25">
      <c r="A105" s="3">
        <v>9.9999999999999811E-2</v>
      </c>
      <c r="B105" s="3">
        <v>6.3E-2</v>
      </c>
      <c r="C105" s="3">
        <v>0.109</v>
      </c>
    </row>
    <row r="106" spans="1:3" x14ac:dyDescent="0.25">
      <c r="A106" s="3">
        <v>0.1009999999999998</v>
      </c>
      <c r="B106" s="3">
        <v>6.3E-2</v>
      </c>
      <c r="C106" s="3">
        <v>0.109</v>
      </c>
    </row>
    <row r="107" spans="1:3" x14ac:dyDescent="0.25">
      <c r="A107" s="3">
        <v>0.1019999999999998</v>
      </c>
      <c r="B107" s="3">
        <v>6.3E-2</v>
      </c>
      <c r="C107" s="3">
        <v>0.109</v>
      </c>
    </row>
    <row r="108" spans="1:3" x14ac:dyDescent="0.25">
      <c r="A108" s="3">
        <v>0.1029999999999998</v>
      </c>
      <c r="B108" s="3">
        <v>6.3E-2</v>
      </c>
      <c r="C108" s="3">
        <v>0.109</v>
      </c>
    </row>
    <row r="109" spans="1:3" x14ac:dyDescent="0.25">
      <c r="A109" s="3">
        <v>0.10399999999999979</v>
      </c>
      <c r="B109" s="3">
        <v>6.3E-2</v>
      </c>
      <c r="C109" s="3">
        <v>0.109</v>
      </c>
    </row>
    <row r="110" spans="1:3" x14ac:dyDescent="0.25">
      <c r="A110" s="3">
        <v>0.10499999999999979</v>
      </c>
      <c r="B110" s="3">
        <v>6.3E-2</v>
      </c>
      <c r="C110" s="3">
        <v>0.109</v>
      </c>
    </row>
    <row r="111" spans="1:3" x14ac:dyDescent="0.25">
      <c r="A111" s="3">
        <v>0.10599999999999979</v>
      </c>
      <c r="B111" s="3">
        <v>6.2E-2</v>
      </c>
      <c r="C111" s="3">
        <v>0.109</v>
      </c>
    </row>
    <row r="112" spans="1:3" x14ac:dyDescent="0.25">
      <c r="A112" s="3">
        <v>0.10699999999999978</v>
      </c>
      <c r="B112" s="3">
        <v>6.2E-2</v>
      </c>
      <c r="C112" s="3">
        <v>0.109</v>
      </c>
    </row>
    <row r="113" spans="1:3" x14ac:dyDescent="0.25">
      <c r="A113" s="3">
        <v>0.10799999999999978</v>
      </c>
      <c r="B113" s="3">
        <v>6.2E-2</v>
      </c>
      <c r="C113" s="3">
        <v>0.109</v>
      </c>
    </row>
    <row r="114" spans="1:3" x14ac:dyDescent="0.25">
      <c r="A114" s="3">
        <v>0.10899999999999978</v>
      </c>
      <c r="B114" s="3">
        <v>6.2E-2</v>
      </c>
      <c r="C114" s="3">
        <v>0.109</v>
      </c>
    </row>
    <row r="115" spans="1:3" x14ac:dyDescent="0.25">
      <c r="A115" s="3">
        <v>0.10999999999999976</v>
      </c>
      <c r="B115" s="3">
        <v>6.2E-2</v>
      </c>
      <c r="C115" s="3">
        <v>0.109</v>
      </c>
    </row>
    <row r="116" spans="1:3" x14ac:dyDescent="0.25">
      <c r="A116" s="3">
        <v>0.11099999999999977</v>
      </c>
      <c r="B116" s="3">
        <v>6.2E-2</v>
      </c>
      <c r="C116" s="3">
        <v>0.109</v>
      </c>
    </row>
    <row r="117" spans="1:3" x14ac:dyDescent="0.25">
      <c r="A117" s="3">
        <v>0.11199999999999977</v>
      </c>
      <c r="B117" s="3">
        <v>6.2E-2</v>
      </c>
      <c r="C117" s="3">
        <v>0.109</v>
      </c>
    </row>
    <row r="118" spans="1:3" x14ac:dyDescent="0.25">
      <c r="A118" s="3">
        <v>0.11299999999999975</v>
      </c>
      <c r="B118" s="3">
        <v>6.2E-2</v>
      </c>
      <c r="C118" s="3">
        <v>0.109</v>
      </c>
    </row>
    <row r="119" spans="1:3" x14ac:dyDescent="0.25">
      <c r="A119" s="3">
        <v>0.11399999999999975</v>
      </c>
      <c r="B119" s="3">
        <v>6.2E-2</v>
      </c>
      <c r="C119" s="3">
        <v>0.109</v>
      </c>
    </row>
    <row r="120" spans="1:3" x14ac:dyDescent="0.25">
      <c r="A120" s="3">
        <v>0.11499999999999976</v>
      </c>
      <c r="B120" s="3">
        <v>6.2E-2</v>
      </c>
      <c r="C120" s="3">
        <v>0.109</v>
      </c>
    </row>
    <row r="121" spans="1:3" x14ac:dyDescent="0.25">
      <c r="A121" s="3">
        <v>0.11599999999999974</v>
      </c>
      <c r="B121" s="3">
        <v>6.2E-2</v>
      </c>
      <c r="C121" s="3">
        <v>0.109</v>
      </c>
    </row>
    <row r="122" spans="1:3" x14ac:dyDescent="0.25">
      <c r="A122" s="3">
        <v>0.11699999999999974</v>
      </c>
      <c r="B122" s="3">
        <v>6.2E-2</v>
      </c>
      <c r="C122" s="3">
        <v>0.109</v>
      </c>
    </row>
    <row r="123" spans="1:3" x14ac:dyDescent="0.25">
      <c r="A123" s="3">
        <v>0.11799999999999974</v>
      </c>
      <c r="B123" s="3">
        <v>6.2E-2</v>
      </c>
      <c r="C123" s="3">
        <v>0.109</v>
      </c>
    </row>
    <row r="124" spans="1:3" x14ac:dyDescent="0.25">
      <c r="A124" s="3">
        <v>0.11899999999999973</v>
      </c>
      <c r="B124" s="3">
        <v>6.2E-2</v>
      </c>
      <c r="C124" s="3">
        <v>0.109</v>
      </c>
    </row>
    <row r="125" spans="1:3" x14ac:dyDescent="0.25">
      <c r="A125" s="3">
        <v>0.11999999999999973</v>
      </c>
      <c r="B125" s="3">
        <v>6.2E-2</v>
      </c>
      <c r="C125" s="3">
        <v>0.109</v>
      </c>
    </row>
    <row r="126" spans="1:3" x14ac:dyDescent="0.25">
      <c r="A126" s="3">
        <v>0.12099999999999973</v>
      </c>
      <c r="B126" s="3">
        <v>6.2E-2</v>
      </c>
      <c r="C126" s="3">
        <v>0.109</v>
      </c>
    </row>
    <row r="127" spans="1:3" x14ac:dyDescent="0.25">
      <c r="A127" s="3">
        <v>0.12199999999999972</v>
      </c>
      <c r="B127" s="3">
        <v>6.0999999999999999E-2</v>
      </c>
      <c r="C127" s="3">
        <v>0.109</v>
      </c>
    </row>
    <row r="128" spans="1:3" x14ac:dyDescent="0.25">
      <c r="A128" s="3">
        <v>0.12299999999999972</v>
      </c>
      <c r="B128" s="3">
        <v>6.0999999999999999E-2</v>
      </c>
      <c r="C128" s="3">
        <v>0.109</v>
      </c>
    </row>
    <row r="129" spans="1:3" x14ac:dyDescent="0.25">
      <c r="A129" s="3">
        <v>0.12399999999999972</v>
      </c>
      <c r="B129" s="3">
        <v>6.0999999999999999E-2</v>
      </c>
      <c r="C129" s="3">
        <v>0.109</v>
      </c>
    </row>
    <row r="130" spans="1:3" x14ac:dyDescent="0.25">
      <c r="A130" s="3">
        <v>0.12499999999999972</v>
      </c>
      <c r="B130" s="3">
        <v>6.0999999999999999E-2</v>
      </c>
      <c r="C130" s="3">
        <v>0.109</v>
      </c>
    </row>
    <row r="131" spans="1:3" x14ac:dyDescent="0.25">
      <c r="A131" s="3">
        <v>0.12599999999999972</v>
      </c>
      <c r="B131" s="3">
        <v>6.0999999999999999E-2</v>
      </c>
      <c r="C131" s="3">
        <v>0.109</v>
      </c>
    </row>
    <row r="132" spans="1:3" x14ac:dyDescent="0.25">
      <c r="A132" s="3">
        <v>0.1269999999999997</v>
      </c>
      <c r="B132" s="3">
        <v>6.0999999999999999E-2</v>
      </c>
      <c r="C132" s="3">
        <v>0.109</v>
      </c>
    </row>
    <row r="133" spans="1:3" x14ac:dyDescent="0.25">
      <c r="A133" s="3">
        <v>0.1279999999999997</v>
      </c>
      <c r="B133" s="3">
        <v>6.0999999999999999E-2</v>
      </c>
      <c r="C133" s="3">
        <v>0.109</v>
      </c>
    </row>
    <row r="134" spans="1:3" x14ac:dyDescent="0.25">
      <c r="A134" s="3">
        <v>0.1289999999999997</v>
      </c>
      <c r="B134" s="3">
        <v>6.0999999999999999E-2</v>
      </c>
      <c r="C134" s="3">
        <v>0.10800000000000001</v>
      </c>
    </row>
    <row r="135" spans="1:3" x14ac:dyDescent="0.25">
      <c r="A135" s="3">
        <v>0.1299999999999997</v>
      </c>
      <c r="B135" s="3">
        <v>6.0999999999999999E-2</v>
      </c>
      <c r="C135" s="3">
        <v>0.10800000000000001</v>
      </c>
    </row>
    <row r="136" spans="1:3" x14ac:dyDescent="0.25">
      <c r="A136" s="3">
        <v>0.1309999999999997</v>
      </c>
      <c r="B136" s="3">
        <v>6.0999999999999999E-2</v>
      </c>
      <c r="C136" s="3">
        <v>0.10800000000000001</v>
      </c>
    </row>
    <row r="137" spans="1:3" x14ac:dyDescent="0.25">
      <c r="A137" s="3">
        <v>0.1319999999999997</v>
      </c>
      <c r="B137" s="3">
        <v>6.0999999999999999E-2</v>
      </c>
      <c r="C137" s="3">
        <v>0.10800000000000001</v>
      </c>
    </row>
    <row r="138" spans="1:3" x14ac:dyDescent="0.25">
      <c r="A138" s="3">
        <v>0.13299999999999967</v>
      </c>
      <c r="B138" s="3">
        <v>6.0999999999999999E-2</v>
      </c>
      <c r="C138" s="3">
        <v>0.10800000000000001</v>
      </c>
    </row>
    <row r="139" spans="1:3" x14ac:dyDescent="0.25">
      <c r="A139" s="3">
        <v>0.13399999999999967</v>
      </c>
      <c r="B139" s="3">
        <v>6.0999999999999999E-2</v>
      </c>
      <c r="C139" s="3">
        <v>0.10800000000000001</v>
      </c>
    </row>
    <row r="140" spans="1:3" x14ac:dyDescent="0.25">
      <c r="A140" s="3">
        <v>0.13499999999999968</v>
      </c>
      <c r="B140" s="3">
        <v>6.0999999999999999E-2</v>
      </c>
      <c r="C140" s="3">
        <v>0.10800000000000001</v>
      </c>
    </row>
    <row r="141" spans="1:3" x14ac:dyDescent="0.25">
      <c r="A141" s="3">
        <v>0.13599999999999968</v>
      </c>
      <c r="B141" s="3">
        <v>0.06</v>
      </c>
      <c r="C141" s="3">
        <v>0.10800000000000001</v>
      </c>
    </row>
    <row r="142" spans="1:3" x14ac:dyDescent="0.25">
      <c r="A142" s="3">
        <v>0.13699999999999968</v>
      </c>
      <c r="B142" s="3">
        <v>0.06</v>
      </c>
      <c r="C142" s="3">
        <v>0.10800000000000001</v>
      </c>
    </row>
    <row r="143" spans="1:3" x14ac:dyDescent="0.25">
      <c r="A143" s="3">
        <v>0.13799999999999968</v>
      </c>
      <c r="B143" s="3">
        <v>0.06</v>
      </c>
      <c r="C143" s="3">
        <v>0.10800000000000001</v>
      </c>
    </row>
    <row r="144" spans="1:3" x14ac:dyDescent="0.25">
      <c r="A144" s="3">
        <v>0.13899999999999968</v>
      </c>
      <c r="B144" s="3">
        <v>0.06</v>
      </c>
      <c r="C144" s="3">
        <v>0.10800000000000001</v>
      </c>
    </row>
    <row r="145" spans="1:3" x14ac:dyDescent="0.25">
      <c r="A145" s="3">
        <v>0.13999999999999965</v>
      </c>
      <c r="B145" s="3">
        <v>0.06</v>
      </c>
      <c r="C145" s="3">
        <v>0.10800000000000001</v>
      </c>
    </row>
    <row r="146" spans="1:3" x14ac:dyDescent="0.25">
      <c r="A146" s="3">
        <v>0.14099999999999965</v>
      </c>
      <c r="B146" s="3">
        <v>0.06</v>
      </c>
      <c r="C146" s="3">
        <v>0.10800000000000001</v>
      </c>
    </row>
    <row r="147" spans="1:3" x14ac:dyDescent="0.25">
      <c r="A147" s="3">
        <v>0.14199999999999965</v>
      </c>
      <c r="B147" s="3">
        <v>0.06</v>
      </c>
      <c r="C147" s="3">
        <v>0.107</v>
      </c>
    </row>
    <row r="148" spans="1:3" x14ac:dyDescent="0.25">
      <c r="A148" s="3">
        <v>0.14299999999999966</v>
      </c>
      <c r="B148" s="3">
        <v>0.06</v>
      </c>
      <c r="C148" s="3">
        <v>0.107</v>
      </c>
    </row>
    <row r="149" spans="1:3" x14ac:dyDescent="0.25">
      <c r="A149" s="3">
        <v>0.14399999999999966</v>
      </c>
      <c r="B149" s="3">
        <v>0.06</v>
      </c>
      <c r="C149" s="3">
        <v>0.107</v>
      </c>
    </row>
    <row r="150" spans="1:3" x14ac:dyDescent="0.25">
      <c r="A150" s="3">
        <v>0.14499999999999966</v>
      </c>
      <c r="B150" s="3">
        <v>0.06</v>
      </c>
      <c r="C150" s="3">
        <v>0.107</v>
      </c>
    </row>
    <row r="151" spans="1:3" x14ac:dyDescent="0.25">
      <c r="A151" s="3">
        <v>0.14599999999999963</v>
      </c>
      <c r="B151" s="3">
        <v>0.06</v>
      </c>
      <c r="C151" s="3">
        <v>0.107</v>
      </c>
    </row>
    <row r="152" spans="1:3" x14ac:dyDescent="0.25">
      <c r="A152" s="3">
        <v>0.14699999999999963</v>
      </c>
      <c r="B152" s="3">
        <v>0.06</v>
      </c>
      <c r="C152" s="3">
        <v>0.107</v>
      </c>
    </row>
    <row r="153" spans="1:3" x14ac:dyDescent="0.25">
      <c r="A153" s="3">
        <v>0.14799999999999963</v>
      </c>
      <c r="B153" s="3">
        <v>0.06</v>
      </c>
      <c r="C153" s="3">
        <v>0.107</v>
      </c>
    </row>
    <row r="154" spans="1:3" x14ac:dyDescent="0.25">
      <c r="A154" s="3">
        <v>0.14899999999999963</v>
      </c>
      <c r="B154" s="3">
        <v>5.9000000000000004E-2</v>
      </c>
      <c r="C154" s="3">
        <v>0.107</v>
      </c>
    </row>
    <row r="155" spans="1:3" x14ac:dyDescent="0.25">
      <c r="A155" s="3">
        <v>0.14999999999999963</v>
      </c>
      <c r="B155" s="3">
        <v>5.9000000000000004E-2</v>
      </c>
      <c r="C155" s="3">
        <v>0.107</v>
      </c>
    </row>
    <row r="156" spans="1:3" x14ac:dyDescent="0.25">
      <c r="A156" s="3">
        <v>0.15099999999999963</v>
      </c>
      <c r="B156" s="3">
        <v>5.9000000000000004E-2</v>
      </c>
      <c r="C156" s="3">
        <v>0.107</v>
      </c>
    </row>
    <row r="157" spans="1:3" x14ac:dyDescent="0.25">
      <c r="A157" s="3">
        <v>0.15199999999999961</v>
      </c>
      <c r="B157" s="3">
        <v>5.9000000000000004E-2</v>
      </c>
      <c r="C157" s="3">
        <v>0.106</v>
      </c>
    </row>
    <row r="158" spans="1:3" x14ac:dyDescent="0.25">
      <c r="A158" s="3">
        <v>0.15299999999999961</v>
      </c>
      <c r="B158" s="3">
        <v>5.9000000000000004E-2</v>
      </c>
      <c r="C158" s="3">
        <v>0.106</v>
      </c>
    </row>
    <row r="159" spans="1:3" x14ac:dyDescent="0.25">
      <c r="A159" s="3">
        <v>0.15399999999999961</v>
      </c>
      <c r="B159" s="3">
        <v>5.9000000000000004E-2</v>
      </c>
      <c r="C159" s="3">
        <v>0.106</v>
      </c>
    </row>
    <row r="160" spans="1:3" x14ac:dyDescent="0.25">
      <c r="A160" s="3">
        <v>0.15499999999999961</v>
      </c>
      <c r="B160" s="3">
        <v>5.9000000000000004E-2</v>
      </c>
      <c r="C160" s="3">
        <v>0.106</v>
      </c>
    </row>
    <row r="161" spans="1:3" x14ac:dyDescent="0.25">
      <c r="A161" s="3">
        <v>0.15599999999999961</v>
      </c>
      <c r="B161" s="3">
        <v>5.9000000000000004E-2</v>
      </c>
      <c r="C161" s="3">
        <v>0.106</v>
      </c>
    </row>
    <row r="162" spans="1:3" x14ac:dyDescent="0.25">
      <c r="A162" s="3">
        <v>0.15699999999999961</v>
      </c>
      <c r="B162" s="3">
        <v>5.9000000000000004E-2</v>
      </c>
      <c r="C162" s="3">
        <v>0.106</v>
      </c>
    </row>
    <row r="163" spans="1:3" x14ac:dyDescent="0.25">
      <c r="A163" s="3">
        <v>0.15799999999999959</v>
      </c>
      <c r="B163" s="3">
        <v>5.9000000000000004E-2</v>
      </c>
      <c r="C163" s="3">
        <v>0.106</v>
      </c>
    </row>
    <row r="164" spans="1:3" x14ac:dyDescent="0.25">
      <c r="A164" s="3">
        <v>0.15899999999999959</v>
      </c>
      <c r="B164" s="3">
        <v>5.9000000000000004E-2</v>
      </c>
      <c r="C164" s="3">
        <v>0.106</v>
      </c>
    </row>
    <row r="165" spans="1:3" x14ac:dyDescent="0.25">
      <c r="A165" s="3">
        <v>0.15999999999999959</v>
      </c>
      <c r="B165" s="3">
        <v>5.9000000000000004E-2</v>
      </c>
      <c r="C165" s="3">
        <v>0.106</v>
      </c>
    </row>
    <row r="166" spans="1:3" x14ac:dyDescent="0.25">
      <c r="A166" s="3">
        <v>0.16099999999999959</v>
      </c>
      <c r="B166" s="3">
        <v>5.7999999999999996E-2</v>
      </c>
      <c r="C166" s="3">
        <v>0.106</v>
      </c>
    </row>
    <row r="167" spans="1:3" x14ac:dyDescent="0.25">
      <c r="A167" s="3">
        <v>0.16199999999999959</v>
      </c>
      <c r="B167" s="3">
        <v>5.7999999999999996E-2</v>
      </c>
      <c r="C167" s="3">
        <v>0.105</v>
      </c>
    </row>
    <row r="168" spans="1:3" x14ac:dyDescent="0.25">
      <c r="A168" s="3">
        <v>0.16299999999999962</v>
      </c>
      <c r="B168" s="3">
        <v>5.7999999999999996E-2</v>
      </c>
      <c r="C168" s="3">
        <v>0.105</v>
      </c>
    </row>
    <row r="169" spans="1:3" x14ac:dyDescent="0.25">
      <c r="A169" s="3">
        <v>0.16399999999999962</v>
      </c>
      <c r="B169" s="3">
        <v>5.7999999999999996E-2</v>
      </c>
      <c r="C169" s="3">
        <v>0.105</v>
      </c>
    </row>
    <row r="170" spans="1:3" x14ac:dyDescent="0.25">
      <c r="A170" s="3">
        <v>0.16499999999999965</v>
      </c>
      <c r="B170" s="3">
        <v>5.7999999999999996E-2</v>
      </c>
      <c r="C170" s="3">
        <v>0.105</v>
      </c>
    </row>
    <row r="171" spans="1:3" x14ac:dyDescent="0.25">
      <c r="A171" s="3">
        <v>0.16599999999999965</v>
      </c>
      <c r="B171" s="3">
        <v>5.7999999999999996E-2</v>
      </c>
      <c r="C171" s="3">
        <v>0.105</v>
      </c>
    </row>
    <row r="172" spans="1:3" x14ac:dyDescent="0.25">
      <c r="A172" s="3">
        <v>0.16699999999999968</v>
      </c>
      <c r="B172" s="3">
        <v>5.7999999999999996E-2</v>
      </c>
      <c r="C172" s="3">
        <v>0.105</v>
      </c>
    </row>
    <row r="173" spans="1:3" x14ac:dyDescent="0.25">
      <c r="A173" s="3">
        <v>0.16799999999999968</v>
      </c>
      <c r="B173" s="3">
        <v>5.7999999999999996E-2</v>
      </c>
      <c r="C173" s="3">
        <v>0.105</v>
      </c>
    </row>
    <row r="174" spans="1:3" x14ac:dyDescent="0.25">
      <c r="A174" s="3">
        <v>0.16899999999999971</v>
      </c>
      <c r="B174" s="3">
        <v>5.7999999999999996E-2</v>
      </c>
      <c r="C174" s="3">
        <v>0.105</v>
      </c>
    </row>
    <row r="175" spans="1:3" x14ac:dyDescent="0.25">
      <c r="A175" s="3">
        <v>0.16999999999999971</v>
      </c>
      <c r="B175" s="3">
        <v>5.7999999999999996E-2</v>
      </c>
      <c r="C175" s="3">
        <v>0.105</v>
      </c>
    </row>
    <row r="176" spans="1:3" x14ac:dyDescent="0.25">
      <c r="A176" s="3">
        <v>0.17099999999999974</v>
      </c>
      <c r="B176" s="3">
        <v>5.7000000000000002E-2</v>
      </c>
      <c r="C176" s="3">
        <v>0.10400000000000001</v>
      </c>
    </row>
    <row r="177" spans="1:3" x14ac:dyDescent="0.25">
      <c r="A177" s="3">
        <v>0.17199999999999974</v>
      </c>
      <c r="B177" s="3">
        <v>5.7000000000000002E-2</v>
      </c>
      <c r="C177" s="3">
        <v>0.10400000000000001</v>
      </c>
    </row>
    <row r="178" spans="1:3" x14ac:dyDescent="0.25">
      <c r="A178" s="3">
        <v>0.17299999999999977</v>
      </c>
      <c r="B178" s="3">
        <v>5.7000000000000002E-2</v>
      </c>
      <c r="C178" s="3">
        <v>0.10400000000000001</v>
      </c>
    </row>
    <row r="179" spans="1:3" x14ac:dyDescent="0.25">
      <c r="A179" s="3">
        <v>0.17399999999999977</v>
      </c>
      <c r="B179" s="3">
        <v>5.7000000000000002E-2</v>
      </c>
      <c r="C179" s="3">
        <v>0.10400000000000001</v>
      </c>
    </row>
    <row r="180" spans="1:3" x14ac:dyDescent="0.25">
      <c r="A180" s="3">
        <v>0.17499999999999979</v>
      </c>
      <c r="B180" s="3">
        <v>5.7000000000000002E-2</v>
      </c>
      <c r="C180" s="3">
        <v>0.10400000000000001</v>
      </c>
    </row>
    <row r="181" spans="1:3" x14ac:dyDescent="0.25">
      <c r="A181" s="3">
        <v>0.1759999999999998</v>
      </c>
      <c r="B181" s="3">
        <v>5.7000000000000002E-2</v>
      </c>
      <c r="C181" s="3">
        <v>0.10400000000000001</v>
      </c>
    </row>
    <row r="182" spans="1:3" x14ac:dyDescent="0.25">
      <c r="A182" s="3">
        <v>0.17699999999999982</v>
      </c>
      <c r="B182" s="3">
        <v>5.7000000000000002E-2</v>
      </c>
      <c r="C182" s="3">
        <v>0.10400000000000001</v>
      </c>
    </row>
    <row r="183" spans="1:3" x14ac:dyDescent="0.25">
      <c r="A183" s="3">
        <v>0.17799999999999983</v>
      </c>
      <c r="B183" s="3">
        <v>5.7000000000000002E-2</v>
      </c>
      <c r="C183" s="3">
        <v>0.10400000000000001</v>
      </c>
    </row>
    <row r="184" spans="1:3" x14ac:dyDescent="0.25">
      <c r="A184" s="3">
        <v>0.17899999999999985</v>
      </c>
      <c r="B184" s="3">
        <v>5.7000000000000002E-2</v>
      </c>
      <c r="C184" s="3">
        <v>0.10300000000000001</v>
      </c>
    </row>
    <row r="185" spans="1:3" x14ac:dyDescent="0.25">
      <c r="A185" s="3">
        <v>0.17999999999999985</v>
      </c>
      <c r="B185" s="3">
        <v>5.7000000000000002E-2</v>
      </c>
      <c r="C185" s="3">
        <v>0.10300000000000001</v>
      </c>
    </row>
    <row r="186" spans="1:3" x14ac:dyDescent="0.25">
      <c r="A186" s="3">
        <v>0.18099999999999988</v>
      </c>
      <c r="B186" s="3">
        <v>5.5999999999999994E-2</v>
      </c>
      <c r="C186" s="3">
        <v>0.10300000000000001</v>
      </c>
    </row>
    <row r="187" spans="1:3" x14ac:dyDescent="0.25">
      <c r="A187" s="3">
        <v>0.18199999999999988</v>
      </c>
      <c r="B187" s="3">
        <v>5.5999999999999994E-2</v>
      </c>
      <c r="C187" s="3">
        <v>0.10300000000000001</v>
      </c>
    </row>
    <row r="188" spans="1:3" x14ac:dyDescent="0.25">
      <c r="A188" s="3">
        <v>0.18299999999999991</v>
      </c>
      <c r="B188" s="3">
        <v>5.5999999999999994E-2</v>
      </c>
      <c r="C188" s="3">
        <v>0.10300000000000001</v>
      </c>
    </row>
    <row r="189" spans="1:3" x14ac:dyDescent="0.25">
      <c r="A189" s="3">
        <v>0.18399999999999991</v>
      </c>
      <c r="B189" s="3">
        <v>5.5999999999999994E-2</v>
      </c>
      <c r="C189" s="3">
        <v>0.10300000000000001</v>
      </c>
    </row>
    <row r="190" spans="1:3" x14ac:dyDescent="0.25">
      <c r="A190" s="3">
        <v>0.18499999999999994</v>
      </c>
      <c r="B190" s="3">
        <v>5.5999999999999994E-2</v>
      </c>
      <c r="C190" s="3">
        <v>0.10300000000000001</v>
      </c>
    </row>
    <row r="191" spans="1:3" x14ac:dyDescent="0.25">
      <c r="A191" s="3">
        <v>0.18599999999999994</v>
      </c>
      <c r="B191" s="3">
        <v>5.5999999999999994E-2</v>
      </c>
      <c r="C191" s="3">
        <v>0.10199999999999999</v>
      </c>
    </row>
    <row r="192" spans="1:3" x14ac:dyDescent="0.25">
      <c r="A192" s="3">
        <v>0.18699999999999994</v>
      </c>
      <c r="B192" s="3">
        <v>5.5999999999999994E-2</v>
      </c>
      <c r="C192" s="3">
        <v>0.10199999999999999</v>
      </c>
    </row>
    <row r="193" spans="1:3" x14ac:dyDescent="0.25">
      <c r="A193" s="3">
        <v>0.18799999999999997</v>
      </c>
      <c r="B193" s="3">
        <v>5.5999999999999994E-2</v>
      </c>
      <c r="C193" s="3">
        <v>0.10199999999999999</v>
      </c>
    </row>
    <row r="194" spans="1:3" x14ac:dyDescent="0.25">
      <c r="A194" s="3">
        <v>0.18899999999999997</v>
      </c>
      <c r="B194" s="3">
        <v>5.5999999999999994E-2</v>
      </c>
      <c r="C194" s="3">
        <v>0.10199999999999999</v>
      </c>
    </row>
    <row r="195" spans="1:3" x14ac:dyDescent="0.25">
      <c r="A195" s="3">
        <v>0.19</v>
      </c>
      <c r="B195" s="3">
        <v>5.5E-2</v>
      </c>
      <c r="C195" s="3">
        <v>0.10199999999999999</v>
      </c>
    </row>
    <row r="196" spans="1:3" x14ac:dyDescent="0.25">
      <c r="A196" s="3">
        <v>0.191</v>
      </c>
      <c r="B196" s="3">
        <v>5.5E-2</v>
      </c>
      <c r="C196" s="3">
        <v>0.10199999999999999</v>
      </c>
    </row>
    <row r="197" spans="1:3" x14ac:dyDescent="0.25">
      <c r="A197" s="3">
        <v>0.19200000000000003</v>
      </c>
      <c r="B197" s="3">
        <v>5.5E-2</v>
      </c>
      <c r="C197" s="3">
        <v>0.10199999999999999</v>
      </c>
    </row>
    <row r="198" spans="1:3" x14ac:dyDescent="0.25">
      <c r="A198" s="3">
        <v>0.19300000000000003</v>
      </c>
      <c r="B198" s="3">
        <v>5.5E-2</v>
      </c>
      <c r="C198" s="3">
        <v>0.10099999999999999</v>
      </c>
    </row>
    <row r="199" spans="1:3" x14ac:dyDescent="0.25">
      <c r="A199" s="3">
        <v>0.19400000000000006</v>
      </c>
      <c r="B199" s="3">
        <v>5.5E-2</v>
      </c>
      <c r="C199" s="3">
        <v>0.10099999999999999</v>
      </c>
    </row>
    <row r="200" spans="1:3" x14ac:dyDescent="0.25">
      <c r="A200" s="3">
        <v>0.19500000000000006</v>
      </c>
      <c r="B200" s="3">
        <v>5.5E-2</v>
      </c>
      <c r="C200" s="3">
        <v>0.10099999999999999</v>
      </c>
    </row>
    <row r="201" spans="1:3" x14ac:dyDescent="0.25">
      <c r="A201" s="3">
        <v>0.19600000000000009</v>
      </c>
      <c r="B201" s="3">
        <v>5.5E-2</v>
      </c>
      <c r="C201" s="3">
        <v>0.10099999999999999</v>
      </c>
    </row>
    <row r="202" spans="1:3" x14ac:dyDescent="0.25">
      <c r="A202" s="3">
        <v>0.19700000000000009</v>
      </c>
      <c r="B202" s="3">
        <v>5.5E-2</v>
      </c>
      <c r="C202" s="3">
        <v>0.10099999999999999</v>
      </c>
    </row>
    <row r="203" spans="1:3" x14ac:dyDescent="0.25">
      <c r="A203" s="3">
        <v>0.19800000000000012</v>
      </c>
      <c r="B203" s="3">
        <v>5.5E-2</v>
      </c>
      <c r="C203" s="3">
        <v>0.10099999999999999</v>
      </c>
    </row>
    <row r="204" spans="1:3" x14ac:dyDescent="0.25">
      <c r="A204" s="3">
        <v>0.19900000000000012</v>
      </c>
      <c r="B204" s="3">
        <v>5.4000000000000006E-2</v>
      </c>
      <c r="C204" s="3">
        <v>0.10099999999999999</v>
      </c>
    </row>
    <row r="205" spans="1:3" x14ac:dyDescent="0.25">
      <c r="A205" s="3">
        <v>0.20000000000000015</v>
      </c>
      <c r="B205" s="3">
        <v>5.4000000000000006E-2</v>
      </c>
      <c r="C205" s="3">
        <v>0.1</v>
      </c>
    </row>
    <row r="206" spans="1:3" x14ac:dyDescent="0.25">
      <c r="A206" s="3">
        <v>0.20100000000000015</v>
      </c>
      <c r="B206" s="3">
        <v>5.4000000000000006E-2</v>
      </c>
      <c r="C206" s="3">
        <v>0.1</v>
      </c>
    </row>
    <row r="207" spans="1:3" x14ac:dyDescent="0.25">
      <c r="A207" s="3">
        <v>0.20200000000000018</v>
      </c>
      <c r="B207" s="3">
        <v>5.4000000000000006E-2</v>
      </c>
      <c r="C207" s="3">
        <v>0.1</v>
      </c>
    </row>
    <row r="208" spans="1:3" x14ac:dyDescent="0.25">
      <c r="A208" s="3">
        <v>0.20300000000000018</v>
      </c>
      <c r="B208" s="3">
        <v>5.4000000000000006E-2</v>
      </c>
      <c r="C208" s="3">
        <v>0.1</v>
      </c>
    </row>
    <row r="209" spans="1:3" x14ac:dyDescent="0.25">
      <c r="A209" s="3">
        <v>0.20400000000000021</v>
      </c>
      <c r="B209" s="3">
        <v>5.4000000000000006E-2</v>
      </c>
      <c r="C209" s="3">
        <v>0.1</v>
      </c>
    </row>
    <row r="210" spans="1:3" x14ac:dyDescent="0.25">
      <c r="A210" s="3">
        <v>0.20500000000000021</v>
      </c>
      <c r="B210" s="3">
        <v>5.4000000000000006E-2</v>
      </c>
      <c r="C210" s="3">
        <v>0.1</v>
      </c>
    </row>
    <row r="211" spans="1:3" x14ac:dyDescent="0.25">
      <c r="A211" s="3">
        <v>0.20600000000000024</v>
      </c>
      <c r="B211" s="3">
        <v>5.4000000000000006E-2</v>
      </c>
      <c r="C211" s="3">
        <v>9.9000000000000005E-2</v>
      </c>
    </row>
    <row r="212" spans="1:3" x14ac:dyDescent="0.25">
      <c r="A212" s="3">
        <v>0.20700000000000024</v>
      </c>
      <c r="B212" s="3">
        <v>5.4000000000000006E-2</v>
      </c>
      <c r="C212" s="3">
        <v>9.9000000000000005E-2</v>
      </c>
    </row>
    <row r="213" spans="1:3" x14ac:dyDescent="0.25">
      <c r="A213" s="3">
        <v>0.20800000000000027</v>
      </c>
      <c r="B213" s="3">
        <v>5.2999999999999999E-2</v>
      </c>
      <c r="C213" s="3">
        <v>9.9000000000000005E-2</v>
      </c>
    </row>
    <row r="214" spans="1:3" x14ac:dyDescent="0.25">
      <c r="A214" s="3">
        <v>0.20900000000000027</v>
      </c>
      <c r="B214" s="3">
        <v>5.2999999999999999E-2</v>
      </c>
      <c r="C214" s="3">
        <v>9.9000000000000005E-2</v>
      </c>
    </row>
    <row r="215" spans="1:3" x14ac:dyDescent="0.25">
      <c r="A215" s="3">
        <v>0.2100000000000003</v>
      </c>
      <c r="B215" s="3">
        <v>5.2999999999999999E-2</v>
      </c>
      <c r="C215" s="3">
        <v>9.9000000000000005E-2</v>
      </c>
    </row>
    <row r="216" spans="1:3" x14ac:dyDescent="0.25">
      <c r="A216" s="3">
        <v>0.2110000000000003</v>
      </c>
      <c r="B216" s="3">
        <v>5.2999999999999999E-2</v>
      </c>
      <c r="C216" s="3">
        <v>9.9000000000000005E-2</v>
      </c>
    </row>
    <row r="217" spans="1:3" x14ac:dyDescent="0.25">
      <c r="A217" s="3">
        <v>0.2120000000000003</v>
      </c>
      <c r="B217" s="3">
        <v>5.2999999999999999E-2</v>
      </c>
      <c r="C217" s="3">
        <v>9.8000000000000004E-2</v>
      </c>
    </row>
    <row r="218" spans="1:3" x14ac:dyDescent="0.25">
      <c r="A218" s="3">
        <v>0.21300000000000033</v>
      </c>
      <c r="B218" s="3">
        <v>5.2999999999999999E-2</v>
      </c>
      <c r="C218" s="3">
        <v>9.8000000000000004E-2</v>
      </c>
    </row>
    <row r="219" spans="1:3" x14ac:dyDescent="0.25">
      <c r="A219" s="3">
        <v>0.21400000000000033</v>
      </c>
      <c r="B219" s="3">
        <v>5.2999999999999999E-2</v>
      </c>
      <c r="C219" s="3">
        <v>9.8000000000000004E-2</v>
      </c>
    </row>
    <row r="220" spans="1:3" x14ac:dyDescent="0.25">
      <c r="A220" s="3">
        <v>0.21500000000000036</v>
      </c>
      <c r="B220" s="3">
        <v>5.2999999999999999E-2</v>
      </c>
      <c r="C220" s="3">
        <v>9.8000000000000004E-2</v>
      </c>
    </row>
    <row r="221" spans="1:3" x14ac:dyDescent="0.25">
      <c r="A221" s="3">
        <v>0.21600000000000036</v>
      </c>
      <c r="B221" s="3">
        <v>5.2000000000000005E-2</v>
      </c>
      <c r="C221" s="3">
        <v>9.8000000000000004E-2</v>
      </c>
    </row>
    <row r="222" spans="1:3" x14ac:dyDescent="0.25">
      <c r="A222" s="3">
        <v>0.21700000000000039</v>
      </c>
      <c r="B222" s="3">
        <v>5.2000000000000005E-2</v>
      </c>
      <c r="C222" s="3">
        <v>9.8000000000000004E-2</v>
      </c>
    </row>
    <row r="223" spans="1:3" x14ac:dyDescent="0.25">
      <c r="A223" s="3">
        <v>0.21800000000000039</v>
      </c>
      <c r="B223" s="3">
        <v>5.2000000000000005E-2</v>
      </c>
      <c r="C223" s="3">
        <v>9.6999999999999989E-2</v>
      </c>
    </row>
    <row r="224" spans="1:3" x14ac:dyDescent="0.25">
      <c r="A224" s="3">
        <v>0.21900000000000042</v>
      </c>
      <c r="B224" s="3">
        <v>5.2000000000000005E-2</v>
      </c>
      <c r="C224" s="3">
        <v>9.6999999999999989E-2</v>
      </c>
    </row>
    <row r="225" spans="1:3" x14ac:dyDescent="0.25">
      <c r="A225" s="3">
        <v>0.22000000000000042</v>
      </c>
      <c r="B225" s="3">
        <v>5.2000000000000005E-2</v>
      </c>
      <c r="C225" s="3">
        <v>9.6999999999999989E-2</v>
      </c>
    </row>
    <row r="226" spans="1:3" x14ac:dyDescent="0.25">
      <c r="A226" s="3">
        <v>0.22100000000000045</v>
      </c>
      <c r="B226" s="3">
        <v>5.2000000000000005E-2</v>
      </c>
      <c r="C226" s="3">
        <v>9.6999999999999989E-2</v>
      </c>
    </row>
    <row r="227" spans="1:3" x14ac:dyDescent="0.25">
      <c r="A227" s="3">
        <v>0.22200000000000045</v>
      </c>
      <c r="B227" s="3">
        <v>5.2000000000000005E-2</v>
      </c>
      <c r="C227" s="3">
        <v>9.6999999999999989E-2</v>
      </c>
    </row>
    <row r="228" spans="1:3" x14ac:dyDescent="0.25">
      <c r="A228" s="3">
        <v>0.22300000000000048</v>
      </c>
      <c r="B228" s="3">
        <v>5.2000000000000005E-2</v>
      </c>
      <c r="C228" s="3">
        <v>9.6999999999999989E-2</v>
      </c>
    </row>
    <row r="229" spans="1:3" x14ac:dyDescent="0.25">
      <c r="A229" s="3">
        <v>0.22400000000000048</v>
      </c>
      <c r="B229" s="3">
        <v>5.0999999999999997E-2</v>
      </c>
      <c r="C229" s="3">
        <v>9.6000000000000002E-2</v>
      </c>
    </row>
    <row r="230" spans="1:3" x14ac:dyDescent="0.25">
      <c r="A230" s="3">
        <v>0.22500000000000051</v>
      </c>
      <c r="B230" s="3">
        <v>5.0999999999999997E-2</v>
      </c>
      <c r="C230" s="3">
        <v>9.6000000000000002E-2</v>
      </c>
    </row>
    <row r="231" spans="1:3" x14ac:dyDescent="0.25">
      <c r="A231" s="3">
        <v>0.22600000000000051</v>
      </c>
      <c r="B231" s="3">
        <v>5.0999999999999997E-2</v>
      </c>
      <c r="C231" s="3">
        <v>9.6000000000000002E-2</v>
      </c>
    </row>
    <row r="232" spans="1:3" x14ac:dyDescent="0.25">
      <c r="A232" s="3">
        <v>0.22700000000000053</v>
      </c>
      <c r="B232" s="3">
        <v>5.0999999999999997E-2</v>
      </c>
      <c r="C232" s="3">
        <v>9.6000000000000002E-2</v>
      </c>
    </row>
    <row r="233" spans="1:3" x14ac:dyDescent="0.25">
      <c r="A233" s="3">
        <v>0.22800000000000054</v>
      </c>
      <c r="B233" s="3">
        <v>5.0999999999999997E-2</v>
      </c>
      <c r="C233" s="3">
        <v>9.6000000000000002E-2</v>
      </c>
    </row>
    <row r="234" spans="1:3" x14ac:dyDescent="0.25">
      <c r="A234" s="3">
        <v>0.22900000000000056</v>
      </c>
      <c r="B234" s="3">
        <v>5.0999999999999997E-2</v>
      </c>
      <c r="C234" s="3">
        <v>9.6000000000000002E-2</v>
      </c>
    </row>
    <row r="235" spans="1:3" x14ac:dyDescent="0.25">
      <c r="A235" s="3">
        <v>0.23000000000000057</v>
      </c>
      <c r="B235" s="3">
        <v>5.0999999999999997E-2</v>
      </c>
      <c r="C235" s="3">
        <v>9.5000000000000001E-2</v>
      </c>
    </row>
    <row r="236" spans="1:3" x14ac:dyDescent="0.25">
      <c r="A236" s="3">
        <v>0.23100000000000059</v>
      </c>
      <c r="B236" s="3">
        <v>5.0999999999999997E-2</v>
      </c>
      <c r="C236" s="3">
        <v>9.5000000000000001E-2</v>
      </c>
    </row>
    <row r="237" spans="1:3" x14ac:dyDescent="0.25">
      <c r="A237" s="3">
        <v>0.23200000000000059</v>
      </c>
      <c r="B237" s="3">
        <v>0.05</v>
      </c>
      <c r="C237" s="3">
        <v>9.5000000000000001E-2</v>
      </c>
    </row>
    <row r="238" spans="1:3" x14ac:dyDescent="0.25">
      <c r="A238" s="3">
        <v>0.23300000000000062</v>
      </c>
      <c r="B238" s="3">
        <v>0.05</v>
      </c>
      <c r="C238" s="3">
        <v>9.5000000000000001E-2</v>
      </c>
    </row>
    <row r="239" spans="1:3" x14ac:dyDescent="0.25">
      <c r="A239" s="3">
        <v>0.23400000000000062</v>
      </c>
      <c r="B239" s="3">
        <v>0.05</v>
      </c>
      <c r="C239" s="3">
        <v>9.5000000000000001E-2</v>
      </c>
    </row>
    <row r="240" spans="1:3" x14ac:dyDescent="0.25">
      <c r="A240" s="3">
        <v>0.23500000000000065</v>
      </c>
      <c r="B240" s="3">
        <v>0.05</v>
      </c>
      <c r="C240" s="3">
        <v>9.5000000000000001E-2</v>
      </c>
    </row>
    <row r="241" spans="1:3" x14ac:dyDescent="0.25">
      <c r="A241" s="3">
        <v>0.23600000000000065</v>
      </c>
      <c r="B241" s="3">
        <v>0.05</v>
      </c>
      <c r="C241" s="3">
        <v>9.4E-2</v>
      </c>
    </row>
    <row r="242" spans="1:3" x14ac:dyDescent="0.25">
      <c r="A242" s="3">
        <v>0.23700000000000065</v>
      </c>
      <c r="B242" s="3">
        <v>0.05</v>
      </c>
      <c r="C242" s="3">
        <v>9.4E-2</v>
      </c>
    </row>
    <row r="243" spans="1:3" x14ac:dyDescent="0.25">
      <c r="A243" s="3">
        <v>0.23800000000000068</v>
      </c>
      <c r="B243" s="3">
        <v>0.05</v>
      </c>
      <c r="C243" s="3">
        <v>9.4E-2</v>
      </c>
    </row>
    <row r="244" spans="1:3" x14ac:dyDescent="0.25">
      <c r="A244" s="3">
        <v>0.23900000000000068</v>
      </c>
      <c r="B244" s="3">
        <v>4.9000000000000002E-2</v>
      </c>
      <c r="C244" s="3">
        <v>9.4E-2</v>
      </c>
    </row>
    <row r="245" spans="1:3" x14ac:dyDescent="0.25">
      <c r="A245" s="3">
        <v>0.24000000000000071</v>
      </c>
      <c r="B245" s="3">
        <v>4.9000000000000002E-2</v>
      </c>
      <c r="C245" s="3">
        <v>9.4E-2</v>
      </c>
    </row>
    <row r="246" spans="1:3" x14ac:dyDescent="0.25">
      <c r="A246" s="3">
        <v>0.24100000000000071</v>
      </c>
      <c r="B246" s="3">
        <v>4.9000000000000002E-2</v>
      </c>
      <c r="C246" s="3">
        <v>9.4E-2</v>
      </c>
    </row>
    <row r="247" spans="1:3" x14ac:dyDescent="0.25">
      <c r="A247" s="3">
        <v>0.24200000000000074</v>
      </c>
      <c r="B247" s="3">
        <v>4.9000000000000002E-2</v>
      </c>
      <c r="C247" s="3">
        <v>9.3000000000000013E-2</v>
      </c>
    </row>
    <row r="248" spans="1:3" x14ac:dyDescent="0.25">
      <c r="A248" s="3">
        <v>0.24300000000000074</v>
      </c>
      <c r="B248" s="3">
        <v>4.9000000000000002E-2</v>
      </c>
      <c r="C248" s="3">
        <v>9.3000000000000013E-2</v>
      </c>
    </row>
    <row r="249" spans="1:3" x14ac:dyDescent="0.25">
      <c r="A249" s="3">
        <v>0.24400000000000077</v>
      </c>
      <c r="B249" s="3">
        <v>4.9000000000000002E-2</v>
      </c>
      <c r="C249" s="3">
        <v>9.3000000000000013E-2</v>
      </c>
    </row>
    <row r="250" spans="1:3" x14ac:dyDescent="0.25">
      <c r="A250" s="3">
        <v>0.24500000000000077</v>
      </c>
      <c r="B250" s="3">
        <v>4.9000000000000002E-2</v>
      </c>
      <c r="C250" s="3">
        <v>9.3000000000000013E-2</v>
      </c>
    </row>
    <row r="251" spans="1:3" x14ac:dyDescent="0.25">
      <c r="A251" s="3">
        <v>0.2460000000000008</v>
      </c>
      <c r="B251" s="3">
        <v>4.9000000000000002E-2</v>
      </c>
      <c r="C251" s="3">
        <v>9.3000000000000013E-2</v>
      </c>
    </row>
    <row r="252" spans="1:3" x14ac:dyDescent="0.25">
      <c r="A252" s="3">
        <v>0.2470000000000008</v>
      </c>
      <c r="B252" s="3">
        <v>4.8000000000000001E-2</v>
      </c>
      <c r="C252" s="3">
        <v>9.3000000000000013E-2</v>
      </c>
    </row>
    <row r="253" spans="1:3" x14ac:dyDescent="0.25">
      <c r="A253" s="3">
        <v>0.24800000000000083</v>
      </c>
      <c r="B253" s="3">
        <v>4.8000000000000001E-2</v>
      </c>
      <c r="C253" s="3">
        <v>9.1999999999999998E-2</v>
      </c>
    </row>
    <row r="254" spans="1:3" x14ac:dyDescent="0.25">
      <c r="A254" s="3">
        <v>0.24900000000000083</v>
      </c>
      <c r="B254" s="3">
        <v>4.8000000000000001E-2</v>
      </c>
      <c r="C254" s="3">
        <v>9.1999999999999998E-2</v>
      </c>
    </row>
    <row r="255" spans="1:3" x14ac:dyDescent="0.25">
      <c r="A255" s="3">
        <v>0.25000000000000083</v>
      </c>
      <c r="B255" s="3">
        <v>4.8000000000000001E-2</v>
      </c>
      <c r="C255" s="3">
        <v>9.1999999999999998E-2</v>
      </c>
    </row>
    <row r="256" spans="1:3" x14ac:dyDescent="0.25">
      <c r="A256" s="3">
        <v>0.25100000000000089</v>
      </c>
      <c r="B256" s="3">
        <v>4.8000000000000001E-2</v>
      </c>
      <c r="C256" s="3">
        <v>9.1999999999999998E-2</v>
      </c>
    </row>
    <row r="257" spans="1:3" x14ac:dyDescent="0.25">
      <c r="A257" s="3">
        <v>0.25200000000000089</v>
      </c>
      <c r="B257" s="3">
        <v>4.8000000000000001E-2</v>
      </c>
      <c r="C257" s="3">
        <v>9.1999999999999998E-2</v>
      </c>
    </row>
    <row r="258" spans="1:3" x14ac:dyDescent="0.25">
      <c r="A258" s="3">
        <v>0.25300000000000089</v>
      </c>
      <c r="B258" s="3">
        <v>4.8000000000000001E-2</v>
      </c>
      <c r="C258" s="3">
        <v>9.1999999999999998E-2</v>
      </c>
    </row>
    <row r="259" spans="1:3" x14ac:dyDescent="0.25">
      <c r="A259" s="3">
        <v>0.25400000000000089</v>
      </c>
      <c r="B259" s="3">
        <v>4.7E-2</v>
      </c>
      <c r="C259" s="3">
        <v>9.0999999999999998E-2</v>
      </c>
    </row>
    <row r="260" spans="1:3" x14ac:dyDescent="0.25">
      <c r="A260" s="3">
        <v>0.25500000000000095</v>
      </c>
      <c r="B260" s="3">
        <v>4.7E-2</v>
      </c>
      <c r="C260" s="3">
        <v>9.0999999999999998E-2</v>
      </c>
    </row>
    <row r="261" spans="1:3" x14ac:dyDescent="0.25">
      <c r="A261" s="3">
        <v>0.25600000000000095</v>
      </c>
      <c r="B261" s="3">
        <v>4.7E-2</v>
      </c>
      <c r="C261" s="3">
        <v>9.0999999999999998E-2</v>
      </c>
    </row>
    <row r="262" spans="1:3" x14ac:dyDescent="0.25">
      <c r="A262" s="3">
        <v>0.25700000000000095</v>
      </c>
      <c r="B262" s="3">
        <v>4.7E-2</v>
      </c>
      <c r="C262" s="3">
        <v>9.0999999999999998E-2</v>
      </c>
    </row>
    <row r="263" spans="1:3" x14ac:dyDescent="0.25">
      <c r="A263" s="3">
        <v>0.25800000000000095</v>
      </c>
      <c r="B263" s="3">
        <v>4.7E-2</v>
      </c>
      <c r="C263" s="3">
        <v>9.0999999999999998E-2</v>
      </c>
    </row>
    <row r="264" spans="1:3" x14ac:dyDescent="0.25">
      <c r="A264" s="3">
        <v>0.25900000000000101</v>
      </c>
      <c r="B264" s="3">
        <v>4.7E-2</v>
      </c>
      <c r="C264" s="3">
        <v>0.09</v>
      </c>
    </row>
    <row r="265" spans="1:3" x14ac:dyDescent="0.25">
      <c r="A265" s="3">
        <v>0.26000000000000101</v>
      </c>
      <c r="B265" s="3">
        <v>4.7E-2</v>
      </c>
      <c r="C265" s="3">
        <v>0.09</v>
      </c>
    </row>
    <row r="266" spans="1:3" x14ac:dyDescent="0.25">
      <c r="A266" s="3">
        <v>0.26100000000000101</v>
      </c>
      <c r="B266" s="3">
        <v>4.7E-2</v>
      </c>
      <c r="C266" s="3">
        <v>0.09</v>
      </c>
    </row>
    <row r="267" spans="1:3" x14ac:dyDescent="0.25">
      <c r="A267" s="3">
        <v>0.26200000000000101</v>
      </c>
      <c r="B267" s="3">
        <v>4.5999999999999999E-2</v>
      </c>
      <c r="C267" s="3">
        <v>0.09</v>
      </c>
    </row>
    <row r="268" spans="1:3" x14ac:dyDescent="0.25">
      <c r="A268" s="3">
        <v>0.26300000000000101</v>
      </c>
      <c r="B268" s="3">
        <v>4.5999999999999999E-2</v>
      </c>
      <c r="C268" s="3">
        <v>0.09</v>
      </c>
    </row>
    <row r="269" spans="1:3" x14ac:dyDescent="0.25">
      <c r="A269" s="3">
        <v>0.26400000000000107</v>
      </c>
      <c r="B269" s="3">
        <v>4.5999999999999999E-2</v>
      </c>
      <c r="C269" s="3">
        <v>0.09</v>
      </c>
    </row>
    <row r="270" spans="1:3" x14ac:dyDescent="0.25">
      <c r="A270" s="3">
        <v>0.26500000000000107</v>
      </c>
      <c r="B270" s="3">
        <v>4.5999999999999999E-2</v>
      </c>
      <c r="C270" s="3">
        <v>8.900000000000001E-2</v>
      </c>
    </row>
    <row r="271" spans="1:3" x14ac:dyDescent="0.25">
      <c r="A271" s="3">
        <v>0.26600000000000107</v>
      </c>
      <c r="B271" s="3">
        <v>4.5999999999999999E-2</v>
      </c>
      <c r="C271" s="3">
        <v>8.900000000000001E-2</v>
      </c>
    </row>
    <row r="272" spans="1:3" x14ac:dyDescent="0.25">
      <c r="A272" s="3">
        <v>0.26700000000000107</v>
      </c>
      <c r="B272" s="3">
        <v>4.5999999999999999E-2</v>
      </c>
      <c r="C272" s="3">
        <v>8.900000000000001E-2</v>
      </c>
    </row>
    <row r="273" spans="1:3" x14ac:dyDescent="0.25">
      <c r="A273" s="3">
        <v>0.26800000000000113</v>
      </c>
      <c r="B273" s="3">
        <v>4.5999999999999999E-2</v>
      </c>
      <c r="C273" s="3">
        <v>8.900000000000001E-2</v>
      </c>
    </row>
    <row r="274" spans="1:3" x14ac:dyDescent="0.25">
      <c r="A274" s="3">
        <v>0.26900000000000113</v>
      </c>
      <c r="B274" s="3">
        <v>4.5999999999999999E-2</v>
      </c>
      <c r="C274" s="3">
        <v>8.900000000000001E-2</v>
      </c>
    </row>
    <row r="275" spans="1:3" x14ac:dyDescent="0.25">
      <c r="A275" s="3">
        <v>0.27000000000000113</v>
      </c>
      <c r="B275" s="3">
        <v>4.4999999999999998E-2</v>
      </c>
      <c r="C275" s="3">
        <v>8.8000000000000009E-2</v>
      </c>
    </row>
    <row r="276" spans="1:3" x14ac:dyDescent="0.25">
      <c r="A276" s="3">
        <v>0.27100000000000113</v>
      </c>
      <c r="B276" s="3">
        <v>4.4999999999999998E-2</v>
      </c>
      <c r="C276" s="3">
        <v>8.8000000000000009E-2</v>
      </c>
    </row>
    <row r="277" spans="1:3" x14ac:dyDescent="0.25">
      <c r="A277" s="3">
        <v>0.27200000000000119</v>
      </c>
      <c r="B277" s="3">
        <v>4.4999999999999998E-2</v>
      </c>
      <c r="C277" s="3">
        <v>8.8000000000000009E-2</v>
      </c>
    </row>
    <row r="278" spans="1:3" x14ac:dyDescent="0.25">
      <c r="A278" s="3">
        <v>0.27300000000000119</v>
      </c>
      <c r="B278" s="3">
        <v>4.4999999999999998E-2</v>
      </c>
      <c r="C278" s="3">
        <v>8.8000000000000009E-2</v>
      </c>
    </row>
    <row r="279" spans="1:3" x14ac:dyDescent="0.25">
      <c r="A279" s="3">
        <v>0.27400000000000119</v>
      </c>
      <c r="B279" s="3">
        <v>4.4999999999999998E-2</v>
      </c>
      <c r="C279" s="3">
        <v>8.8000000000000009E-2</v>
      </c>
    </row>
    <row r="280" spans="1:3" x14ac:dyDescent="0.25">
      <c r="A280" s="3">
        <v>0.27500000000000119</v>
      </c>
      <c r="B280" s="3">
        <v>4.4999999999999998E-2</v>
      </c>
      <c r="C280" s="3">
        <v>8.6999999999999994E-2</v>
      </c>
    </row>
    <row r="281" spans="1:3" x14ac:dyDescent="0.25">
      <c r="A281" s="3">
        <v>0.27600000000000124</v>
      </c>
      <c r="B281" s="3">
        <v>4.4999999999999998E-2</v>
      </c>
      <c r="C281" s="3">
        <v>8.6999999999999994E-2</v>
      </c>
    </row>
    <row r="282" spans="1:3" x14ac:dyDescent="0.25">
      <c r="A282" s="3">
        <v>0.27700000000000125</v>
      </c>
      <c r="B282" s="3">
        <v>4.4000000000000004E-2</v>
      </c>
      <c r="C282" s="3">
        <v>8.6999999999999994E-2</v>
      </c>
    </row>
    <row r="283" spans="1:3" x14ac:dyDescent="0.25">
      <c r="A283" s="3">
        <v>0.27800000000000125</v>
      </c>
      <c r="B283" s="3">
        <v>4.4000000000000004E-2</v>
      </c>
      <c r="C283" s="3">
        <v>8.6999999999999994E-2</v>
      </c>
    </row>
    <row r="284" spans="1:3" x14ac:dyDescent="0.25">
      <c r="A284" s="3">
        <v>0.27900000000000125</v>
      </c>
      <c r="B284" s="3">
        <v>4.4000000000000004E-2</v>
      </c>
      <c r="C284" s="3">
        <v>8.6999999999999994E-2</v>
      </c>
    </row>
    <row r="285" spans="1:3" x14ac:dyDescent="0.25">
      <c r="A285" s="3">
        <v>0.2800000000000013</v>
      </c>
      <c r="B285" s="3">
        <v>4.4000000000000004E-2</v>
      </c>
      <c r="C285" s="3">
        <v>8.5999999999999993E-2</v>
      </c>
    </row>
    <row r="286" spans="1:3" x14ac:dyDescent="0.25">
      <c r="A286" s="3">
        <v>0.2810000000000013</v>
      </c>
      <c r="B286" s="3">
        <v>4.4000000000000004E-2</v>
      </c>
      <c r="C286" s="3">
        <v>8.5999999999999993E-2</v>
      </c>
    </row>
    <row r="287" spans="1:3" x14ac:dyDescent="0.25">
      <c r="A287" s="3">
        <v>0.28200000000000131</v>
      </c>
      <c r="B287" s="3">
        <v>4.4000000000000004E-2</v>
      </c>
      <c r="C287" s="3">
        <v>8.5999999999999993E-2</v>
      </c>
    </row>
    <row r="288" spans="1:3" x14ac:dyDescent="0.25">
      <c r="A288" s="3">
        <v>0.28300000000000131</v>
      </c>
      <c r="B288" s="3">
        <v>4.4000000000000004E-2</v>
      </c>
      <c r="C288" s="3">
        <v>8.5999999999999993E-2</v>
      </c>
    </row>
    <row r="289" spans="1:3" x14ac:dyDescent="0.25">
      <c r="A289" s="3">
        <v>0.28400000000000136</v>
      </c>
      <c r="B289" s="3">
        <v>4.2999999999999997E-2</v>
      </c>
      <c r="C289" s="3">
        <v>8.5999999999999993E-2</v>
      </c>
    </row>
    <row r="290" spans="1:3" x14ac:dyDescent="0.25">
      <c r="A290" s="3">
        <v>0.28500000000000136</v>
      </c>
      <c r="B290" s="3">
        <v>4.2999999999999997E-2</v>
      </c>
      <c r="C290" s="3">
        <v>8.5000000000000006E-2</v>
      </c>
    </row>
    <row r="291" spans="1:3" x14ac:dyDescent="0.25">
      <c r="A291" s="3">
        <v>0.28600000000000136</v>
      </c>
      <c r="B291" s="3">
        <v>4.2999999999999997E-2</v>
      </c>
      <c r="C291" s="3">
        <v>8.5000000000000006E-2</v>
      </c>
    </row>
    <row r="292" spans="1:3" x14ac:dyDescent="0.25">
      <c r="A292" s="3">
        <v>0.28700000000000137</v>
      </c>
      <c r="B292" s="3">
        <v>4.2999999999999997E-2</v>
      </c>
      <c r="C292" s="3">
        <v>8.5000000000000006E-2</v>
      </c>
    </row>
    <row r="293" spans="1:3" x14ac:dyDescent="0.25">
      <c r="A293" s="3">
        <v>0.28800000000000137</v>
      </c>
      <c r="B293" s="3">
        <v>4.2999999999999997E-2</v>
      </c>
      <c r="C293" s="3">
        <v>8.5000000000000006E-2</v>
      </c>
    </row>
    <row r="294" spans="1:3" x14ac:dyDescent="0.25">
      <c r="A294" s="3">
        <v>0.28900000000000142</v>
      </c>
      <c r="B294" s="3">
        <v>4.2999999999999997E-2</v>
      </c>
      <c r="C294" s="3">
        <v>8.5000000000000006E-2</v>
      </c>
    </row>
    <row r="295" spans="1:3" x14ac:dyDescent="0.25">
      <c r="A295" s="3">
        <v>0.29000000000000142</v>
      </c>
      <c r="B295" s="3">
        <v>4.2999999999999997E-2</v>
      </c>
      <c r="C295" s="3">
        <v>8.4000000000000005E-2</v>
      </c>
    </row>
    <row r="296" spans="1:3" x14ac:dyDescent="0.25">
      <c r="A296" s="3">
        <v>0.29100000000000142</v>
      </c>
      <c r="B296" s="3">
        <v>4.2000000000000003E-2</v>
      </c>
      <c r="C296" s="3">
        <v>8.4000000000000005E-2</v>
      </c>
    </row>
    <row r="297" spans="1:3" x14ac:dyDescent="0.25">
      <c r="A297" s="3">
        <v>0.29200000000000143</v>
      </c>
      <c r="B297" s="3">
        <v>4.2000000000000003E-2</v>
      </c>
      <c r="C297" s="3">
        <v>8.4000000000000005E-2</v>
      </c>
    </row>
    <row r="298" spans="1:3" x14ac:dyDescent="0.25">
      <c r="A298" s="3">
        <v>0.29300000000000148</v>
      </c>
      <c r="B298" s="3">
        <v>4.2000000000000003E-2</v>
      </c>
      <c r="C298" s="3">
        <v>8.4000000000000005E-2</v>
      </c>
    </row>
    <row r="299" spans="1:3" x14ac:dyDescent="0.25">
      <c r="A299" s="3">
        <v>0.29400000000000148</v>
      </c>
      <c r="B299" s="3">
        <v>4.2000000000000003E-2</v>
      </c>
      <c r="C299" s="3">
        <v>8.4000000000000005E-2</v>
      </c>
    </row>
    <row r="300" spans="1:3" x14ac:dyDescent="0.25">
      <c r="A300" s="3">
        <v>0.29500000000000148</v>
      </c>
      <c r="B300" s="3">
        <v>4.2000000000000003E-2</v>
      </c>
      <c r="C300" s="3">
        <v>8.3000000000000004E-2</v>
      </c>
    </row>
    <row r="301" spans="1:3" x14ac:dyDescent="0.25">
      <c r="A301" s="3">
        <v>0.29600000000000148</v>
      </c>
      <c r="B301" s="3">
        <v>4.2000000000000003E-2</v>
      </c>
      <c r="C301" s="3">
        <v>8.3000000000000004E-2</v>
      </c>
    </row>
    <row r="302" spans="1:3" x14ac:dyDescent="0.25">
      <c r="A302" s="3">
        <v>0.29700000000000154</v>
      </c>
      <c r="B302" s="3">
        <v>4.2000000000000003E-2</v>
      </c>
      <c r="C302" s="3">
        <v>8.3000000000000004E-2</v>
      </c>
    </row>
    <row r="303" spans="1:3" x14ac:dyDescent="0.25">
      <c r="A303" s="3">
        <v>0.29800000000000154</v>
      </c>
      <c r="B303" s="3">
        <v>4.0999999999999995E-2</v>
      </c>
      <c r="C303" s="3">
        <v>8.3000000000000004E-2</v>
      </c>
    </row>
    <row r="304" spans="1:3" x14ac:dyDescent="0.25">
      <c r="A304" s="3">
        <v>0.29900000000000154</v>
      </c>
      <c r="B304" s="3">
        <v>4.0999999999999995E-2</v>
      </c>
      <c r="C304" s="3">
        <v>8.199999999999999E-2</v>
      </c>
    </row>
    <row r="305" spans="1:3" x14ac:dyDescent="0.25">
      <c r="A305" s="3">
        <v>0.30000000000000154</v>
      </c>
      <c r="B305" s="3">
        <v>4.0999999999999995E-2</v>
      </c>
      <c r="C305" s="3">
        <v>8.199999999999999E-2</v>
      </c>
    </row>
    <row r="306" spans="1:3" x14ac:dyDescent="0.25">
      <c r="A306" s="3">
        <v>0.3010000000000016</v>
      </c>
      <c r="B306" s="3">
        <v>4.0999999999999995E-2</v>
      </c>
      <c r="C306" s="3">
        <v>8.199999999999999E-2</v>
      </c>
    </row>
    <row r="307" spans="1:3" x14ac:dyDescent="0.25">
      <c r="A307" s="3">
        <v>0.3020000000000016</v>
      </c>
      <c r="B307" s="3">
        <v>4.0999999999999995E-2</v>
      </c>
      <c r="C307" s="3">
        <v>8.199999999999999E-2</v>
      </c>
    </row>
    <row r="308" spans="1:3" x14ac:dyDescent="0.25">
      <c r="A308" s="3">
        <v>0.3030000000000016</v>
      </c>
      <c r="B308" s="3">
        <v>4.0999999999999995E-2</v>
      </c>
      <c r="C308" s="3">
        <v>8.199999999999999E-2</v>
      </c>
    </row>
    <row r="309" spans="1:3" x14ac:dyDescent="0.25">
      <c r="A309" s="3">
        <v>0.3040000000000016</v>
      </c>
      <c r="B309" s="3">
        <v>4.0999999999999995E-2</v>
      </c>
      <c r="C309" s="3">
        <v>8.1000000000000003E-2</v>
      </c>
    </row>
    <row r="310" spans="1:3" x14ac:dyDescent="0.25">
      <c r="A310" s="3">
        <v>0.30500000000000166</v>
      </c>
      <c r="B310" s="3">
        <v>0.04</v>
      </c>
      <c r="C310" s="3">
        <v>8.1000000000000003E-2</v>
      </c>
    </row>
    <row r="311" spans="1:3" x14ac:dyDescent="0.25">
      <c r="A311" s="3">
        <v>0.30600000000000166</v>
      </c>
      <c r="B311" s="3">
        <v>0.04</v>
      </c>
      <c r="C311" s="3">
        <v>8.1000000000000003E-2</v>
      </c>
    </row>
    <row r="312" spans="1:3" x14ac:dyDescent="0.25">
      <c r="A312" s="3">
        <v>0.30700000000000166</v>
      </c>
      <c r="B312" s="3">
        <v>0.04</v>
      </c>
      <c r="C312" s="3">
        <v>8.1000000000000003E-2</v>
      </c>
    </row>
    <row r="313" spans="1:3" x14ac:dyDescent="0.25">
      <c r="A313" s="3">
        <v>0.30800000000000166</v>
      </c>
      <c r="B313" s="3">
        <v>0.04</v>
      </c>
      <c r="C313" s="3">
        <v>8.1000000000000003E-2</v>
      </c>
    </row>
    <row r="314" spans="1:3" x14ac:dyDescent="0.25">
      <c r="A314" s="3">
        <v>0.30900000000000172</v>
      </c>
      <c r="B314" s="3">
        <v>0.04</v>
      </c>
      <c r="C314" s="3">
        <v>0.08</v>
      </c>
    </row>
    <row r="315" spans="1:3" x14ac:dyDescent="0.25">
      <c r="A315" s="3">
        <v>0.31000000000000172</v>
      </c>
      <c r="B315" s="3">
        <v>0.04</v>
      </c>
      <c r="C315" s="3">
        <v>0.08</v>
      </c>
    </row>
    <row r="316" spans="1:3" x14ac:dyDescent="0.25">
      <c r="A316" s="3">
        <v>0.31100000000000172</v>
      </c>
      <c r="B316" s="3">
        <v>3.9E-2</v>
      </c>
      <c r="C316" s="3">
        <v>0.08</v>
      </c>
    </row>
    <row r="317" spans="1:3" x14ac:dyDescent="0.25">
      <c r="A317" s="3">
        <v>0.31200000000000172</v>
      </c>
      <c r="B317" s="3">
        <v>3.9E-2</v>
      </c>
      <c r="C317" s="3">
        <v>0.08</v>
      </c>
    </row>
    <row r="318" spans="1:3" x14ac:dyDescent="0.25">
      <c r="A318" s="3">
        <v>0.31300000000000172</v>
      </c>
      <c r="B318" s="3">
        <v>3.9E-2</v>
      </c>
      <c r="C318" s="3">
        <v>7.9000000000000001E-2</v>
      </c>
    </row>
    <row r="319" spans="1:3" x14ac:dyDescent="0.25">
      <c r="A319" s="3">
        <v>0.31400000000000178</v>
      </c>
      <c r="B319" s="3">
        <v>3.9E-2</v>
      </c>
      <c r="C319" s="3">
        <v>7.9000000000000001E-2</v>
      </c>
    </row>
    <row r="320" spans="1:3" x14ac:dyDescent="0.25">
      <c r="A320" s="3">
        <v>0.31500000000000178</v>
      </c>
      <c r="B320" s="3">
        <v>3.9E-2</v>
      </c>
      <c r="C320" s="3">
        <v>7.9000000000000001E-2</v>
      </c>
    </row>
    <row r="321" spans="1:3" x14ac:dyDescent="0.25">
      <c r="A321" s="3">
        <v>0.31600000000000178</v>
      </c>
      <c r="B321" s="3">
        <v>3.9E-2</v>
      </c>
      <c r="C321" s="3">
        <v>7.9000000000000001E-2</v>
      </c>
    </row>
    <row r="322" spans="1:3" x14ac:dyDescent="0.25">
      <c r="A322" s="3">
        <v>0.31700000000000178</v>
      </c>
      <c r="B322" s="3">
        <v>3.9E-2</v>
      </c>
      <c r="C322" s="3">
        <v>7.9000000000000001E-2</v>
      </c>
    </row>
    <row r="323" spans="1:3" x14ac:dyDescent="0.25">
      <c r="A323" s="3">
        <v>0.31800000000000184</v>
      </c>
      <c r="B323" s="3">
        <v>3.7999999999999999E-2</v>
      </c>
      <c r="C323" s="3">
        <v>7.8E-2</v>
      </c>
    </row>
    <row r="324" spans="1:3" x14ac:dyDescent="0.25">
      <c r="A324" s="3">
        <v>0.31900000000000184</v>
      </c>
      <c r="B324" s="3">
        <v>3.7999999999999999E-2</v>
      </c>
      <c r="C324" s="3">
        <v>7.8E-2</v>
      </c>
    </row>
    <row r="325" spans="1:3" x14ac:dyDescent="0.25">
      <c r="A325" s="3">
        <v>0.32000000000000184</v>
      </c>
      <c r="B325" s="3">
        <v>3.7999999999999999E-2</v>
      </c>
      <c r="C325" s="3">
        <v>7.8E-2</v>
      </c>
    </row>
    <row r="326" spans="1:3" x14ac:dyDescent="0.25">
      <c r="A326" s="3">
        <v>0.32100000000000184</v>
      </c>
      <c r="B326" s="3">
        <v>3.7999999999999999E-2</v>
      </c>
      <c r="C326" s="3">
        <v>7.8E-2</v>
      </c>
    </row>
    <row r="327" spans="1:3" x14ac:dyDescent="0.25">
      <c r="A327" s="3">
        <v>0.3220000000000019</v>
      </c>
      <c r="B327" s="3">
        <v>3.7999999999999999E-2</v>
      </c>
      <c r="C327" s="3">
        <v>7.8E-2</v>
      </c>
    </row>
    <row r="328" spans="1:3" x14ac:dyDescent="0.25">
      <c r="A328" s="3">
        <v>0.3230000000000019</v>
      </c>
      <c r="B328" s="3">
        <v>3.7999999999999999E-2</v>
      </c>
      <c r="C328" s="3">
        <v>7.6999999999999999E-2</v>
      </c>
    </row>
    <row r="329" spans="1:3" x14ac:dyDescent="0.25">
      <c r="A329" s="3">
        <v>0.3240000000000019</v>
      </c>
      <c r="B329" s="3">
        <v>3.7000000000000005E-2</v>
      </c>
      <c r="C329" s="3">
        <v>7.6999999999999999E-2</v>
      </c>
    </row>
    <row r="330" spans="1:3" x14ac:dyDescent="0.25">
      <c r="A330" s="3">
        <v>0.3250000000000019</v>
      </c>
      <c r="B330" s="3">
        <v>3.7000000000000005E-2</v>
      </c>
      <c r="C330" s="3">
        <v>7.6999999999999999E-2</v>
      </c>
    </row>
    <row r="331" spans="1:3" x14ac:dyDescent="0.25">
      <c r="A331" s="3">
        <v>0.32600000000000195</v>
      </c>
      <c r="B331" s="3">
        <v>3.7000000000000005E-2</v>
      </c>
      <c r="C331" s="3">
        <v>7.6999999999999999E-2</v>
      </c>
    </row>
    <row r="332" spans="1:3" x14ac:dyDescent="0.25">
      <c r="A332" s="3">
        <v>0.32700000000000196</v>
      </c>
      <c r="B332" s="3">
        <v>3.7000000000000005E-2</v>
      </c>
      <c r="C332" s="3">
        <v>7.6999999999999999E-2</v>
      </c>
    </row>
    <row r="333" spans="1:3" x14ac:dyDescent="0.25">
      <c r="A333" s="3">
        <v>0.32800000000000196</v>
      </c>
      <c r="B333" s="3">
        <v>3.7000000000000005E-2</v>
      </c>
      <c r="C333" s="3">
        <v>7.5999999999999998E-2</v>
      </c>
    </row>
    <row r="334" spans="1:3" x14ac:dyDescent="0.25">
      <c r="A334" s="3">
        <v>0.32900000000000196</v>
      </c>
      <c r="B334" s="3">
        <v>3.7000000000000005E-2</v>
      </c>
      <c r="C334" s="3">
        <v>7.5999999999999998E-2</v>
      </c>
    </row>
    <row r="335" spans="1:3" x14ac:dyDescent="0.25">
      <c r="A335" s="3">
        <v>0.33000000000000201</v>
      </c>
      <c r="B335" s="3">
        <v>3.6000000000000004E-2</v>
      </c>
      <c r="C335" s="3">
        <v>7.5999999999999998E-2</v>
      </c>
    </row>
    <row r="336" spans="1:3" x14ac:dyDescent="0.25">
      <c r="A336" s="3">
        <v>0.33100000000000201</v>
      </c>
      <c r="B336" s="3">
        <v>3.6000000000000004E-2</v>
      </c>
      <c r="C336" s="3">
        <v>7.5999999999999998E-2</v>
      </c>
    </row>
    <row r="337" spans="1:3" x14ac:dyDescent="0.25">
      <c r="A337" s="3">
        <v>0.33200000000000202</v>
      </c>
      <c r="B337" s="3">
        <v>3.6000000000000004E-2</v>
      </c>
      <c r="C337" s="3">
        <v>7.4999999999999997E-2</v>
      </c>
    </row>
    <row r="338" spans="1:3" x14ac:dyDescent="0.25">
      <c r="A338" s="3">
        <v>0.33300000000000202</v>
      </c>
      <c r="B338" s="3">
        <v>3.6000000000000004E-2</v>
      </c>
      <c r="C338" s="3">
        <v>7.4999999999999997E-2</v>
      </c>
    </row>
    <row r="339" spans="1:3" x14ac:dyDescent="0.25">
      <c r="A339" s="3">
        <v>0.33400000000000207</v>
      </c>
      <c r="B339" s="3">
        <v>3.6000000000000004E-2</v>
      </c>
      <c r="C339" s="3">
        <v>7.4999999999999997E-2</v>
      </c>
    </row>
    <row r="340" spans="1:3" x14ac:dyDescent="0.25">
      <c r="A340" s="3">
        <v>0.33500000000000207</v>
      </c>
      <c r="B340" s="3">
        <v>3.6000000000000004E-2</v>
      </c>
      <c r="C340" s="3">
        <v>7.4999999999999997E-2</v>
      </c>
    </row>
    <row r="341" spans="1:3" x14ac:dyDescent="0.25">
      <c r="A341" s="3">
        <v>0.33600000000000207</v>
      </c>
      <c r="B341" s="3">
        <v>3.6000000000000004E-2</v>
      </c>
      <c r="C341" s="3">
        <v>7.4999999999999997E-2</v>
      </c>
    </row>
    <row r="342" spans="1:3" x14ac:dyDescent="0.25">
      <c r="A342" s="3">
        <v>0.33700000000000208</v>
      </c>
      <c r="B342" s="3">
        <v>3.5000000000000003E-2</v>
      </c>
      <c r="C342" s="3">
        <v>7.400000000000001E-2</v>
      </c>
    </row>
    <row r="343" spans="1:3" x14ac:dyDescent="0.25">
      <c r="A343" s="3">
        <v>0.33800000000000208</v>
      </c>
      <c r="B343" s="3">
        <v>3.5000000000000003E-2</v>
      </c>
      <c r="C343" s="3">
        <v>7.400000000000001E-2</v>
      </c>
    </row>
    <row r="344" spans="1:3" x14ac:dyDescent="0.25">
      <c r="A344" s="3">
        <v>0.33900000000000213</v>
      </c>
      <c r="B344" s="3">
        <v>3.5000000000000003E-2</v>
      </c>
      <c r="C344" s="3">
        <v>7.400000000000001E-2</v>
      </c>
    </row>
    <row r="345" spans="1:3" x14ac:dyDescent="0.25">
      <c r="A345" s="3">
        <v>0.34000000000000213</v>
      </c>
      <c r="B345" s="3">
        <v>3.5000000000000003E-2</v>
      </c>
      <c r="C345" s="3">
        <v>7.400000000000001E-2</v>
      </c>
    </row>
    <row r="346" spans="1:3" x14ac:dyDescent="0.25">
      <c r="A346" s="3">
        <v>0.34100000000000213</v>
      </c>
      <c r="B346" s="3">
        <v>3.5000000000000003E-2</v>
      </c>
      <c r="C346" s="3">
        <v>7.400000000000001E-2</v>
      </c>
    </row>
    <row r="347" spans="1:3" x14ac:dyDescent="0.25">
      <c r="A347" s="3">
        <v>0.34200000000000214</v>
      </c>
      <c r="B347" s="3">
        <v>3.5000000000000003E-2</v>
      </c>
      <c r="C347" s="3">
        <v>7.2999999999999995E-2</v>
      </c>
    </row>
    <row r="348" spans="1:3" x14ac:dyDescent="0.25">
      <c r="A348" s="3">
        <v>0.34300000000000219</v>
      </c>
      <c r="B348" s="3">
        <v>3.4000000000000002E-2</v>
      </c>
      <c r="C348" s="3">
        <v>7.2999999999999995E-2</v>
      </c>
    </row>
    <row r="349" spans="1:3" x14ac:dyDescent="0.25">
      <c r="A349" s="3">
        <v>0.34400000000000219</v>
      </c>
      <c r="B349" s="3">
        <v>3.4000000000000002E-2</v>
      </c>
      <c r="C349" s="3">
        <v>7.2999999999999995E-2</v>
      </c>
    </row>
    <row r="350" spans="1:3" x14ac:dyDescent="0.25">
      <c r="A350" s="3">
        <v>0.34500000000000219</v>
      </c>
      <c r="B350" s="3">
        <v>3.4000000000000002E-2</v>
      </c>
      <c r="C350" s="3">
        <v>7.2999999999999995E-2</v>
      </c>
    </row>
    <row r="351" spans="1:3" x14ac:dyDescent="0.25">
      <c r="A351" s="3">
        <v>0.34600000000000219</v>
      </c>
      <c r="B351" s="3">
        <v>3.4000000000000002E-2</v>
      </c>
      <c r="C351" s="3">
        <v>7.2999999999999995E-2</v>
      </c>
    </row>
    <row r="352" spans="1:3" x14ac:dyDescent="0.25">
      <c r="A352" s="3">
        <v>0.34700000000000225</v>
      </c>
      <c r="B352" s="3">
        <v>3.4000000000000002E-2</v>
      </c>
      <c r="C352" s="3">
        <v>7.2000000000000008E-2</v>
      </c>
    </row>
    <row r="353" spans="1:3" x14ac:dyDescent="0.25">
      <c r="A353" s="3">
        <v>0.34800000000000225</v>
      </c>
      <c r="B353" s="3">
        <v>3.4000000000000002E-2</v>
      </c>
      <c r="C353" s="3">
        <v>7.2000000000000008E-2</v>
      </c>
    </row>
    <row r="354" spans="1:3" x14ac:dyDescent="0.25">
      <c r="A354" s="3">
        <v>0.34900000000000225</v>
      </c>
      <c r="B354" s="3">
        <v>3.4000000000000002E-2</v>
      </c>
      <c r="C354" s="3">
        <v>7.2000000000000008E-2</v>
      </c>
    </row>
    <row r="355" spans="1:3" x14ac:dyDescent="0.25">
      <c r="A355" s="3">
        <v>0.35000000000000225</v>
      </c>
      <c r="B355" s="3">
        <v>3.3000000000000002E-2</v>
      </c>
      <c r="C355" s="3">
        <v>7.2000000000000008E-2</v>
      </c>
    </row>
    <row r="356" spans="1:3" x14ac:dyDescent="0.25">
      <c r="A356" s="3">
        <v>0.35100000000000231</v>
      </c>
      <c r="B356" s="3">
        <v>3.3000000000000002E-2</v>
      </c>
      <c r="C356" s="3">
        <v>7.2000000000000008E-2</v>
      </c>
    </row>
    <row r="357" spans="1:3" x14ac:dyDescent="0.25">
      <c r="A357" s="3">
        <v>0.35200000000000231</v>
      </c>
      <c r="B357" s="3">
        <v>3.3000000000000002E-2</v>
      </c>
      <c r="C357" s="3">
        <v>7.0999999999999994E-2</v>
      </c>
    </row>
    <row r="358" spans="1:3" x14ac:dyDescent="0.25">
      <c r="A358" s="3">
        <v>0.35300000000000231</v>
      </c>
      <c r="B358" s="3">
        <v>3.3000000000000002E-2</v>
      </c>
      <c r="C358" s="3">
        <v>7.0999999999999994E-2</v>
      </c>
    </row>
    <row r="359" spans="1:3" x14ac:dyDescent="0.25">
      <c r="A359" s="3">
        <v>0.35400000000000231</v>
      </c>
      <c r="B359" s="3">
        <v>3.3000000000000002E-2</v>
      </c>
      <c r="C359" s="3">
        <v>7.0999999999999994E-2</v>
      </c>
    </row>
    <row r="360" spans="1:3" x14ac:dyDescent="0.25">
      <c r="A360" s="3">
        <v>0.35500000000000237</v>
      </c>
      <c r="B360" s="3">
        <v>3.3000000000000002E-2</v>
      </c>
      <c r="C360" s="3">
        <v>7.0999999999999994E-2</v>
      </c>
    </row>
    <row r="361" spans="1:3" x14ac:dyDescent="0.25">
      <c r="A361" s="3">
        <v>0.35600000000000237</v>
      </c>
      <c r="B361" s="3">
        <v>3.3000000000000002E-2</v>
      </c>
      <c r="C361" s="3">
        <v>7.0000000000000007E-2</v>
      </c>
    </row>
    <row r="362" spans="1:3" x14ac:dyDescent="0.25">
      <c r="A362" s="3">
        <v>0.35700000000000237</v>
      </c>
      <c r="B362" s="3">
        <v>3.2000000000000001E-2</v>
      </c>
      <c r="C362" s="3">
        <v>7.0000000000000007E-2</v>
      </c>
    </row>
    <row r="363" spans="1:3" x14ac:dyDescent="0.25">
      <c r="A363" s="3">
        <v>0.35800000000000237</v>
      </c>
      <c r="B363" s="3">
        <v>3.2000000000000001E-2</v>
      </c>
      <c r="C363" s="3">
        <v>7.0000000000000007E-2</v>
      </c>
    </row>
    <row r="364" spans="1:3" x14ac:dyDescent="0.25">
      <c r="A364" s="3">
        <v>0.35900000000000243</v>
      </c>
      <c r="B364" s="3">
        <v>3.2000000000000001E-2</v>
      </c>
      <c r="C364" s="3">
        <v>7.0000000000000007E-2</v>
      </c>
    </row>
    <row r="365" spans="1:3" x14ac:dyDescent="0.25">
      <c r="A365" s="3">
        <v>0.36000000000000243</v>
      </c>
      <c r="B365" s="3">
        <v>3.2000000000000001E-2</v>
      </c>
      <c r="C365" s="3">
        <v>7.0000000000000007E-2</v>
      </c>
    </row>
    <row r="366" spans="1:3" x14ac:dyDescent="0.25">
      <c r="A366" s="3">
        <v>0.36100000000000243</v>
      </c>
      <c r="B366" s="3">
        <v>3.2000000000000001E-2</v>
      </c>
      <c r="C366" s="3">
        <v>6.9000000000000006E-2</v>
      </c>
    </row>
    <row r="367" spans="1:3" x14ac:dyDescent="0.25">
      <c r="A367" s="3">
        <v>0.36200000000000243</v>
      </c>
      <c r="B367" s="3">
        <v>3.2000000000000001E-2</v>
      </c>
      <c r="C367" s="3">
        <v>6.9000000000000006E-2</v>
      </c>
    </row>
    <row r="368" spans="1:3" x14ac:dyDescent="0.25">
      <c r="A368" s="3">
        <v>0.36300000000000243</v>
      </c>
      <c r="B368" s="3">
        <v>3.2000000000000001E-2</v>
      </c>
      <c r="C368" s="3">
        <v>6.9000000000000006E-2</v>
      </c>
    </row>
    <row r="369" spans="1:3" x14ac:dyDescent="0.25">
      <c r="A369" s="3">
        <v>0.36400000000000249</v>
      </c>
      <c r="B369" s="3">
        <v>3.1E-2</v>
      </c>
      <c r="C369" s="3">
        <v>6.9000000000000006E-2</v>
      </c>
    </row>
    <row r="370" spans="1:3" x14ac:dyDescent="0.25">
      <c r="A370" s="3">
        <v>0.36500000000000249</v>
      </c>
      <c r="B370" s="3">
        <v>3.1E-2</v>
      </c>
      <c r="C370" s="3">
        <v>6.8000000000000005E-2</v>
      </c>
    </row>
    <row r="371" spans="1:3" x14ac:dyDescent="0.25">
      <c r="A371" s="3">
        <v>0.36600000000000249</v>
      </c>
      <c r="B371" s="3">
        <v>3.1E-2</v>
      </c>
      <c r="C371" s="3">
        <v>6.8000000000000005E-2</v>
      </c>
    </row>
    <row r="372" spans="1:3" x14ac:dyDescent="0.25">
      <c r="A372" s="3">
        <v>0.36700000000000249</v>
      </c>
      <c r="B372" s="3">
        <v>3.1E-2</v>
      </c>
      <c r="C372" s="3">
        <v>6.8000000000000005E-2</v>
      </c>
    </row>
    <row r="373" spans="1:3" x14ac:dyDescent="0.25">
      <c r="A373" s="3">
        <v>0.36800000000000255</v>
      </c>
      <c r="B373" s="3">
        <v>3.1E-2</v>
      </c>
      <c r="C373" s="3">
        <v>6.8000000000000005E-2</v>
      </c>
    </row>
    <row r="374" spans="1:3" x14ac:dyDescent="0.25">
      <c r="A374" s="3">
        <v>0.36900000000000255</v>
      </c>
      <c r="B374" s="3">
        <v>3.1E-2</v>
      </c>
      <c r="C374" s="3">
        <v>6.8000000000000005E-2</v>
      </c>
    </row>
    <row r="375" spans="1:3" x14ac:dyDescent="0.25">
      <c r="A375" s="3">
        <v>0.37000000000000255</v>
      </c>
      <c r="B375" s="3">
        <v>3.1E-2</v>
      </c>
      <c r="C375" s="3">
        <v>6.7000000000000004E-2</v>
      </c>
    </row>
    <row r="376" spans="1:3" x14ac:dyDescent="0.25">
      <c r="A376" s="3">
        <v>0.37100000000000255</v>
      </c>
      <c r="B376" s="3">
        <v>0.03</v>
      </c>
      <c r="C376" s="3">
        <v>6.7000000000000004E-2</v>
      </c>
    </row>
    <row r="377" spans="1:3" x14ac:dyDescent="0.25">
      <c r="A377" s="3">
        <v>0.37200000000000261</v>
      </c>
      <c r="B377" s="3">
        <v>0.03</v>
      </c>
      <c r="C377" s="3">
        <v>6.7000000000000004E-2</v>
      </c>
    </row>
    <row r="378" spans="1:3" x14ac:dyDescent="0.25">
      <c r="A378" s="3">
        <v>0.37300000000000261</v>
      </c>
      <c r="B378" s="3">
        <v>0.03</v>
      </c>
      <c r="C378" s="3">
        <v>6.7000000000000004E-2</v>
      </c>
    </row>
    <row r="379" spans="1:3" x14ac:dyDescent="0.25">
      <c r="A379" s="3">
        <v>0.37400000000000261</v>
      </c>
      <c r="B379" s="3">
        <v>0.03</v>
      </c>
      <c r="C379" s="3">
        <v>6.6000000000000003E-2</v>
      </c>
    </row>
    <row r="380" spans="1:3" x14ac:dyDescent="0.25">
      <c r="A380" s="3">
        <v>0.37500000000000261</v>
      </c>
      <c r="B380" s="3">
        <v>0.03</v>
      </c>
      <c r="C380" s="3">
        <v>6.6000000000000003E-2</v>
      </c>
    </row>
    <row r="381" spans="1:3" x14ac:dyDescent="0.25">
      <c r="A381" s="3">
        <v>0.37600000000000267</v>
      </c>
      <c r="B381" s="3">
        <v>0.03</v>
      </c>
      <c r="C381" s="3">
        <v>6.6000000000000003E-2</v>
      </c>
    </row>
    <row r="382" spans="1:3" x14ac:dyDescent="0.25">
      <c r="A382" s="3">
        <v>0.37700000000000267</v>
      </c>
      <c r="B382" s="3">
        <v>0.03</v>
      </c>
      <c r="C382" s="3">
        <v>6.6000000000000003E-2</v>
      </c>
    </row>
    <row r="383" spans="1:3" x14ac:dyDescent="0.25">
      <c r="A383" s="3">
        <v>0.37800000000000267</v>
      </c>
      <c r="B383" s="3">
        <v>2.8999999999999998E-2</v>
      </c>
      <c r="C383" s="3">
        <v>6.5000000000000002E-2</v>
      </c>
    </row>
    <row r="384" spans="1:3" x14ac:dyDescent="0.25">
      <c r="A384" s="3">
        <v>0.37900000000000267</v>
      </c>
      <c r="B384" s="3">
        <v>2.8999999999999998E-2</v>
      </c>
      <c r="C384" s="3">
        <v>6.5000000000000002E-2</v>
      </c>
    </row>
    <row r="385" spans="1:3" x14ac:dyDescent="0.25">
      <c r="A385" s="3">
        <v>0.38000000000000272</v>
      </c>
      <c r="B385" s="3">
        <v>2.8999999999999998E-2</v>
      </c>
      <c r="C385" s="3">
        <v>6.5000000000000002E-2</v>
      </c>
    </row>
    <row r="386" spans="1:3" x14ac:dyDescent="0.25">
      <c r="A386" s="3">
        <v>0.38100000000000273</v>
      </c>
      <c r="B386" s="3">
        <v>2.8999999999999998E-2</v>
      </c>
      <c r="C386" s="3">
        <v>6.5000000000000002E-2</v>
      </c>
    </row>
    <row r="387" spans="1:3" x14ac:dyDescent="0.25">
      <c r="A387" s="3">
        <v>0.38200000000000273</v>
      </c>
      <c r="B387" s="3">
        <v>2.8999999999999998E-2</v>
      </c>
      <c r="C387" s="3">
        <v>6.4000000000000001E-2</v>
      </c>
    </row>
    <row r="388" spans="1:3" x14ac:dyDescent="0.25">
      <c r="A388" s="3">
        <v>0.38300000000000273</v>
      </c>
      <c r="B388" s="3">
        <v>2.8999999999999998E-2</v>
      </c>
      <c r="C388" s="3">
        <v>6.4000000000000001E-2</v>
      </c>
    </row>
    <row r="389" spans="1:3" x14ac:dyDescent="0.25">
      <c r="A389" s="3">
        <v>0.38400000000000278</v>
      </c>
      <c r="B389" s="3">
        <v>2.8999999999999998E-2</v>
      </c>
      <c r="C389" s="3">
        <v>6.4000000000000001E-2</v>
      </c>
    </row>
    <row r="390" spans="1:3" x14ac:dyDescent="0.25">
      <c r="A390" s="3">
        <v>0.38500000000000278</v>
      </c>
      <c r="B390" s="3">
        <v>2.7999999999999997E-2</v>
      </c>
      <c r="C390" s="3">
        <v>6.4000000000000001E-2</v>
      </c>
    </row>
    <row r="391" spans="1:3" x14ac:dyDescent="0.25">
      <c r="A391" s="3">
        <v>0.38600000000000279</v>
      </c>
      <c r="B391" s="3">
        <v>2.7999999999999997E-2</v>
      </c>
      <c r="C391" s="3">
        <v>6.4000000000000001E-2</v>
      </c>
    </row>
    <row r="392" spans="1:3" x14ac:dyDescent="0.25">
      <c r="A392" s="3">
        <v>0.38700000000000279</v>
      </c>
      <c r="B392" s="3">
        <v>2.7999999999999997E-2</v>
      </c>
      <c r="C392" s="3">
        <v>6.3E-2</v>
      </c>
    </row>
    <row r="393" spans="1:3" x14ac:dyDescent="0.25">
      <c r="A393" s="3">
        <v>0.38800000000000279</v>
      </c>
      <c r="B393" s="3">
        <v>2.7999999999999997E-2</v>
      </c>
      <c r="C393" s="3">
        <v>6.3E-2</v>
      </c>
    </row>
    <row r="394" spans="1:3" x14ac:dyDescent="0.25">
      <c r="A394" s="3">
        <v>0.38900000000000284</v>
      </c>
      <c r="B394" s="3">
        <v>2.7999999999999997E-2</v>
      </c>
      <c r="C394" s="3">
        <v>6.3E-2</v>
      </c>
    </row>
    <row r="395" spans="1:3" x14ac:dyDescent="0.25">
      <c r="A395" s="3">
        <v>0.39000000000000284</v>
      </c>
      <c r="B395" s="3">
        <v>2.7999999999999997E-2</v>
      </c>
      <c r="C395" s="3">
        <v>6.3E-2</v>
      </c>
    </row>
    <row r="396" spans="1:3" x14ac:dyDescent="0.25">
      <c r="A396" s="3">
        <v>0.39100000000000285</v>
      </c>
      <c r="B396" s="3">
        <v>2.7999999999999997E-2</v>
      </c>
      <c r="C396" s="3">
        <v>6.2E-2</v>
      </c>
    </row>
    <row r="397" spans="1:3" x14ac:dyDescent="0.25">
      <c r="A397" s="3">
        <v>0.39200000000000285</v>
      </c>
      <c r="B397" s="3">
        <v>2.7000000000000003E-2</v>
      </c>
      <c r="C397" s="3">
        <v>6.2E-2</v>
      </c>
    </row>
    <row r="398" spans="1:3" x14ac:dyDescent="0.25">
      <c r="A398" s="3">
        <v>0.3930000000000029</v>
      </c>
      <c r="B398" s="3">
        <v>2.7000000000000003E-2</v>
      </c>
      <c r="C398" s="3">
        <v>6.2E-2</v>
      </c>
    </row>
    <row r="399" spans="1:3" x14ac:dyDescent="0.25">
      <c r="A399" s="3">
        <v>0.3940000000000029</v>
      </c>
      <c r="B399" s="3">
        <v>2.7000000000000003E-2</v>
      </c>
      <c r="C399" s="3">
        <v>6.2E-2</v>
      </c>
    </row>
    <row r="400" spans="1:3" x14ac:dyDescent="0.25">
      <c r="A400" s="3">
        <v>0.3950000000000029</v>
      </c>
      <c r="B400" s="3">
        <v>2.7000000000000003E-2</v>
      </c>
      <c r="C400" s="3">
        <v>6.0999999999999999E-2</v>
      </c>
    </row>
    <row r="401" spans="1:3" x14ac:dyDescent="0.25">
      <c r="A401" s="3">
        <v>0.39600000000000291</v>
      </c>
      <c r="B401" s="3">
        <v>2.7000000000000003E-2</v>
      </c>
      <c r="C401" s="3">
        <v>6.0999999999999999E-2</v>
      </c>
    </row>
    <row r="402" spans="1:3" x14ac:dyDescent="0.25">
      <c r="A402" s="3">
        <v>0.39700000000000296</v>
      </c>
      <c r="B402" s="3">
        <v>2.7000000000000003E-2</v>
      </c>
      <c r="C402" s="3">
        <v>6.0999999999999999E-2</v>
      </c>
    </row>
    <row r="403" spans="1:3" x14ac:dyDescent="0.25">
      <c r="A403" s="3">
        <v>0.39800000000000296</v>
      </c>
      <c r="B403" s="3">
        <v>2.6000000000000002E-2</v>
      </c>
      <c r="C403" s="3">
        <v>6.0999999999999999E-2</v>
      </c>
    </row>
    <row r="404" spans="1:3" x14ac:dyDescent="0.25">
      <c r="A404" s="3">
        <v>0.39900000000000296</v>
      </c>
      <c r="B404" s="3">
        <v>2.6000000000000002E-2</v>
      </c>
      <c r="C404" s="3">
        <v>0.06</v>
      </c>
    </row>
    <row r="405" spans="1:3" x14ac:dyDescent="0.25">
      <c r="A405" s="3">
        <v>0.40000000000000296</v>
      </c>
      <c r="B405" s="3">
        <v>2.6000000000000002E-2</v>
      </c>
      <c r="C405" s="3">
        <v>0.06</v>
      </c>
    </row>
    <row r="406" spans="1:3" x14ac:dyDescent="0.25">
      <c r="A406" s="3">
        <v>0.40100000000000302</v>
      </c>
      <c r="B406" s="3">
        <v>2.6000000000000002E-2</v>
      </c>
      <c r="C406" s="3">
        <v>0.06</v>
      </c>
    </row>
    <row r="407" spans="1:3" x14ac:dyDescent="0.25">
      <c r="A407" s="3">
        <v>0.40200000000000302</v>
      </c>
      <c r="B407" s="3">
        <v>2.6000000000000002E-2</v>
      </c>
      <c r="C407" s="3">
        <v>0.06</v>
      </c>
    </row>
    <row r="408" spans="1:3" x14ac:dyDescent="0.25">
      <c r="A408" s="3">
        <v>0.40300000000000302</v>
      </c>
      <c r="B408" s="3">
        <v>2.6000000000000002E-2</v>
      </c>
      <c r="C408" s="3">
        <v>5.9000000000000004E-2</v>
      </c>
    </row>
    <row r="409" spans="1:3" x14ac:dyDescent="0.25">
      <c r="A409" s="3">
        <v>0.40400000000000302</v>
      </c>
      <c r="B409" s="3">
        <v>2.5000000000000001E-2</v>
      </c>
      <c r="C409" s="3">
        <v>5.9000000000000004E-2</v>
      </c>
    </row>
    <row r="410" spans="1:3" x14ac:dyDescent="0.25">
      <c r="A410" s="3">
        <v>0.40500000000000308</v>
      </c>
      <c r="B410" s="3">
        <v>2.5000000000000001E-2</v>
      </c>
      <c r="C410" s="3">
        <v>5.9000000000000004E-2</v>
      </c>
    </row>
    <row r="411" spans="1:3" x14ac:dyDescent="0.25">
      <c r="A411" s="3">
        <v>0.40600000000000308</v>
      </c>
      <c r="B411" s="3">
        <v>2.5000000000000001E-2</v>
      </c>
      <c r="C411" s="3">
        <v>5.9000000000000004E-2</v>
      </c>
    </row>
    <row r="412" spans="1:3" x14ac:dyDescent="0.25">
      <c r="A412" s="3">
        <v>0.40700000000000308</v>
      </c>
      <c r="B412" s="3">
        <v>2.5000000000000001E-2</v>
      </c>
      <c r="C412" s="3">
        <v>5.9000000000000004E-2</v>
      </c>
    </row>
    <row r="413" spans="1:3" x14ac:dyDescent="0.25">
      <c r="A413" s="3">
        <v>0.40800000000000308</v>
      </c>
      <c r="B413" s="3">
        <v>2.5000000000000001E-2</v>
      </c>
      <c r="C413" s="3">
        <v>5.7999999999999996E-2</v>
      </c>
    </row>
    <row r="414" spans="1:3" x14ac:dyDescent="0.25">
      <c r="A414" s="3">
        <v>0.40900000000000314</v>
      </c>
      <c r="B414" s="3">
        <v>2.5000000000000001E-2</v>
      </c>
      <c r="C414" s="3">
        <v>5.7999999999999996E-2</v>
      </c>
    </row>
    <row r="415" spans="1:3" x14ac:dyDescent="0.25">
      <c r="A415" s="3">
        <v>0.41000000000000314</v>
      </c>
      <c r="B415" s="3">
        <v>2.5000000000000001E-2</v>
      </c>
      <c r="C415" s="3">
        <v>5.7999999999999996E-2</v>
      </c>
    </row>
    <row r="416" spans="1:3" x14ac:dyDescent="0.25">
      <c r="A416" s="3">
        <v>0.41100000000000314</v>
      </c>
      <c r="B416" s="3">
        <v>2.4E-2</v>
      </c>
      <c r="C416" s="3">
        <v>5.7999999999999996E-2</v>
      </c>
    </row>
    <row r="417" spans="1:3" x14ac:dyDescent="0.25">
      <c r="A417" s="3">
        <v>0.41200000000000314</v>
      </c>
      <c r="B417" s="3">
        <v>2.4E-2</v>
      </c>
      <c r="C417" s="3">
        <v>5.7000000000000002E-2</v>
      </c>
    </row>
    <row r="418" spans="1:3" x14ac:dyDescent="0.25">
      <c r="A418" s="3">
        <v>0.41300000000000314</v>
      </c>
      <c r="B418" s="3">
        <v>2.4E-2</v>
      </c>
      <c r="C418" s="3">
        <v>5.7000000000000002E-2</v>
      </c>
    </row>
    <row r="419" spans="1:3" x14ac:dyDescent="0.25">
      <c r="A419" s="3">
        <v>0.4140000000000032</v>
      </c>
      <c r="B419" s="3">
        <v>2.4E-2</v>
      </c>
      <c r="C419" s="3">
        <v>5.7000000000000002E-2</v>
      </c>
    </row>
    <row r="420" spans="1:3" x14ac:dyDescent="0.25">
      <c r="A420" s="3">
        <v>0.4150000000000032</v>
      </c>
      <c r="B420" s="3">
        <v>2.4E-2</v>
      </c>
      <c r="C420" s="3">
        <v>5.7000000000000002E-2</v>
      </c>
    </row>
    <row r="421" spans="1:3" x14ac:dyDescent="0.25">
      <c r="A421" s="3">
        <v>0.4160000000000032</v>
      </c>
      <c r="B421" s="3">
        <v>2.4E-2</v>
      </c>
      <c r="C421" s="3">
        <v>5.5999999999999994E-2</v>
      </c>
    </row>
    <row r="422" spans="1:3" x14ac:dyDescent="0.25">
      <c r="A422" s="3">
        <v>0.4170000000000032</v>
      </c>
      <c r="B422" s="3">
        <v>2.3E-2</v>
      </c>
      <c r="C422" s="3">
        <v>5.5999999999999994E-2</v>
      </c>
    </row>
    <row r="423" spans="1:3" x14ac:dyDescent="0.25">
      <c r="A423" s="3">
        <v>0.41800000000000326</v>
      </c>
      <c r="B423" s="3">
        <v>2.3E-2</v>
      </c>
      <c r="C423" s="3">
        <v>5.5999999999999994E-2</v>
      </c>
    </row>
    <row r="424" spans="1:3" x14ac:dyDescent="0.25">
      <c r="A424" s="3">
        <v>0.41900000000000326</v>
      </c>
      <c r="B424" s="3">
        <v>2.3E-2</v>
      </c>
      <c r="C424" s="3">
        <v>5.5999999999999994E-2</v>
      </c>
    </row>
    <row r="425" spans="1:3" x14ac:dyDescent="0.25">
      <c r="A425" s="3">
        <v>0.42000000000000326</v>
      </c>
      <c r="B425" s="3">
        <v>2.3E-2</v>
      </c>
      <c r="C425" s="3">
        <v>5.5999999999999994E-2</v>
      </c>
    </row>
    <row r="426" spans="1:3" x14ac:dyDescent="0.25">
      <c r="A426" s="3">
        <v>0.42100000000000326</v>
      </c>
      <c r="B426" s="3">
        <v>2.3E-2</v>
      </c>
      <c r="C426" s="3">
        <v>5.5E-2</v>
      </c>
    </row>
    <row r="427" spans="1:3" x14ac:dyDescent="0.25">
      <c r="A427" s="3">
        <v>0.42200000000000332</v>
      </c>
      <c r="B427" s="3">
        <v>2.3E-2</v>
      </c>
      <c r="C427" s="3">
        <v>5.5E-2</v>
      </c>
    </row>
    <row r="428" spans="1:3" x14ac:dyDescent="0.25">
      <c r="A428" s="3">
        <v>0.42300000000000332</v>
      </c>
      <c r="B428" s="3">
        <v>2.2000000000000002E-2</v>
      </c>
      <c r="C428" s="3">
        <v>5.5E-2</v>
      </c>
    </row>
    <row r="429" spans="1:3" x14ac:dyDescent="0.25">
      <c r="A429" s="3">
        <v>0.42400000000000332</v>
      </c>
      <c r="B429" s="3">
        <v>2.2000000000000002E-2</v>
      </c>
      <c r="C429" s="3">
        <v>5.5E-2</v>
      </c>
    </row>
    <row r="430" spans="1:3" x14ac:dyDescent="0.25">
      <c r="A430" s="3">
        <v>0.42500000000000332</v>
      </c>
      <c r="B430" s="3">
        <v>2.2000000000000002E-2</v>
      </c>
      <c r="C430" s="3">
        <v>5.4000000000000006E-2</v>
      </c>
    </row>
    <row r="431" spans="1:3" x14ac:dyDescent="0.25">
      <c r="A431" s="3">
        <v>0.42600000000000338</v>
      </c>
      <c r="B431" s="3">
        <v>2.2000000000000002E-2</v>
      </c>
      <c r="C431" s="3">
        <v>5.4000000000000006E-2</v>
      </c>
    </row>
    <row r="432" spans="1:3" x14ac:dyDescent="0.25">
      <c r="A432" s="3">
        <v>0.42700000000000338</v>
      </c>
      <c r="B432" s="3">
        <v>2.2000000000000002E-2</v>
      </c>
      <c r="C432" s="3">
        <v>5.4000000000000006E-2</v>
      </c>
    </row>
    <row r="433" spans="1:3" x14ac:dyDescent="0.25">
      <c r="A433" s="3">
        <v>0.42800000000000338</v>
      </c>
      <c r="B433" s="3">
        <v>2.2000000000000002E-2</v>
      </c>
      <c r="C433" s="3">
        <v>5.4000000000000006E-2</v>
      </c>
    </row>
    <row r="434" spans="1:3" x14ac:dyDescent="0.25">
      <c r="A434" s="3">
        <v>0.42900000000000338</v>
      </c>
      <c r="B434" s="3">
        <v>2.1000000000000001E-2</v>
      </c>
      <c r="C434" s="3">
        <v>5.4000000000000006E-2</v>
      </c>
    </row>
    <row r="435" spans="1:3" x14ac:dyDescent="0.25">
      <c r="A435" s="3">
        <v>0.43000000000000344</v>
      </c>
      <c r="B435" s="3">
        <v>2.1000000000000001E-2</v>
      </c>
      <c r="C435" s="3">
        <v>5.2999999999999999E-2</v>
      </c>
    </row>
    <row r="436" spans="1:3" x14ac:dyDescent="0.25">
      <c r="A436" s="3">
        <v>0.43100000000000344</v>
      </c>
      <c r="B436" s="3">
        <v>2.1000000000000001E-2</v>
      </c>
      <c r="C436" s="3">
        <v>5.2999999999999999E-2</v>
      </c>
    </row>
    <row r="437" spans="1:3" x14ac:dyDescent="0.25">
      <c r="A437" s="3">
        <v>0.43200000000000344</v>
      </c>
      <c r="B437" s="3">
        <v>2.1000000000000001E-2</v>
      </c>
      <c r="C437" s="3">
        <v>5.2999999999999999E-2</v>
      </c>
    </row>
    <row r="438" spans="1:3" x14ac:dyDescent="0.25">
      <c r="A438" s="3">
        <v>0.43300000000000344</v>
      </c>
      <c r="B438" s="3">
        <v>2.1000000000000001E-2</v>
      </c>
      <c r="C438" s="3">
        <v>5.2999999999999999E-2</v>
      </c>
    </row>
    <row r="439" spans="1:3" x14ac:dyDescent="0.25">
      <c r="A439" s="3">
        <v>0.43400000000000349</v>
      </c>
      <c r="B439" s="3">
        <v>2.1000000000000001E-2</v>
      </c>
      <c r="C439" s="3">
        <v>5.2000000000000005E-2</v>
      </c>
    </row>
    <row r="440" spans="1:3" x14ac:dyDescent="0.25">
      <c r="A440" s="3">
        <v>0.43500000000000349</v>
      </c>
      <c r="B440" s="3">
        <v>2.1000000000000001E-2</v>
      </c>
      <c r="C440" s="3">
        <v>5.2000000000000005E-2</v>
      </c>
    </row>
    <row r="441" spans="1:3" x14ac:dyDescent="0.25">
      <c r="A441" s="3">
        <v>0.4360000000000035</v>
      </c>
      <c r="B441" s="3">
        <v>0.02</v>
      </c>
      <c r="C441" s="3">
        <v>5.2000000000000005E-2</v>
      </c>
    </row>
    <row r="442" spans="1:3" x14ac:dyDescent="0.25">
      <c r="A442" s="3">
        <v>0.4370000000000035</v>
      </c>
      <c r="B442" s="3">
        <v>0.02</v>
      </c>
      <c r="C442" s="3">
        <v>5.2000000000000005E-2</v>
      </c>
    </row>
    <row r="443" spans="1:3" x14ac:dyDescent="0.25">
      <c r="A443" s="3">
        <v>0.4380000000000035</v>
      </c>
      <c r="B443" s="3">
        <v>0.02</v>
      </c>
      <c r="C443" s="3">
        <v>5.0999999999999997E-2</v>
      </c>
    </row>
    <row r="444" spans="1:3" x14ac:dyDescent="0.25">
      <c r="A444" s="3">
        <v>0.43900000000000355</v>
      </c>
      <c r="B444" s="3">
        <v>0.02</v>
      </c>
      <c r="C444" s="3">
        <v>5.0999999999999997E-2</v>
      </c>
    </row>
    <row r="445" spans="1:3" x14ac:dyDescent="0.25">
      <c r="A445" s="3">
        <v>0.44000000000000355</v>
      </c>
      <c r="B445" s="3">
        <v>0.02</v>
      </c>
      <c r="C445" s="3">
        <v>5.0999999999999997E-2</v>
      </c>
    </row>
    <row r="446" spans="1:3" x14ac:dyDescent="0.25">
      <c r="A446" s="3">
        <v>0.44100000000000356</v>
      </c>
      <c r="B446" s="3">
        <v>0.02</v>
      </c>
      <c r="C446" s="3">
        <v>5.0999999999999997E-2</v>
      </c>
    </row>
    <row r="447" spans="1:3" x14ac:dyDescent="0.25">
      <c r="A447" s="3">
        <v>0.44200000000000356</v>
      </c>
      <c r="B447" s="3">
        <v>1.9E-2</v>
      </c>
      <c r="C447" s="3">
        <v>5.0999999999999997E-2</v>
      </c>
    </row>
    <row r="448" spans="1:3" x14ac:dyDescent="0.25">
      <c r="A448" s="3">
        <v>0.44300000000000361</v>
      </c>
      <c r="B448" s="3">
        <v>1.9E-2</v>
      </c>
      <c r="C448" s="3">
        <v>0.05</v>
      </c>
    </row>
    <row r="449" spans="1:3" x14ac:dyDescent="0.25">
      <c r="A449" s="3">
        <v>0.44400000000000361</v>
      </c>
      <c r="B449" s="3">
        <v>1.9E-2</v>
      </c>
      <c r="C449" s="3">
        <v>0.05</v>
      </c>
    </row>
    <row r="450" spans="1:3" x14ac:dyDescent="0.25">
      <c r="A450" s="3">
        <v>0.44500000000000361</v>
      </c>
      <c r="B450" s="3">
        <v>1.9E-2</v>
      </c>
      <c r="C450" s="3">
        <v>0.05</v>
      </c>
    </row>
    <row r="451" spans="1:3" x14ac:dyDescent="0.25">
      <c r="A451" s="3">
        <v>0.44600000000000362</v>
      </c>
      <c r="B451" s="3">
        <v>1.9E-2</v>
      </c>
      <c r="C451" s="3">
        <v>0.05</v>
      </c>
    </row>
    <row r="452" spans="1:3" x14ac:dyDescent="0.25">
      <c r="A452" s="3">
        <v>0.44700000000000367</v>
      </c>
      <c r="B452" s="3">
        <v>1.9E-2</v>
      </c>
      <c r="C452" s="3">
        <v>4.9000000000000002E-2</v>
      </c>
    </row>
    <row r="453" spans="1:3" x14ac:dyDescent="0.25">
      <c r="A453" s="3">
        <v>0.44800000000000367</v>
      </c>
      <c r="B453" s="3">
        <v>1.8000000000000002E-2</v>
      </c>
      <c r="C453" s="3">
        <v>4.9000000000000002E-2</v>
      </c>
    </row>
    <row r="454" spans="1:3" x14ac:dyDescent="0.25">
      <c r="A454" s="3">
        <v>0.44900000000000367</v>
      </c>
      <c r="B454" s="3">
        <v>1.8000000000000002E-2</v>
      </c>
      <c r="C454" s="3">
        <v>4.9000000000000002E-2</v>
      </c>
    </row>
    <row r="455" spans="1:3" x14ac:dyDescent="0.25">
      <c r="A455" s="3">
        <v>0.45000000000000367</v>
      </c>
      <c r="B455" s="3">
        <v>1.8000000000000002E-2</v>
      </c>
      <c r="C455" s="3">
        <v>4.9000000000000002E-2</v>
      </c>
    </row>
    <row r="456" spans="1:3" x14ac:dyDescent="0.25">
      <c r="A456" s="3">
        <v>0.45100000000000373</v>
      </c>
      <c r="B456" s="3">
        <v>1.8000000000000002E-2</v>
      </c>
      <c r="C456" s="3">
        <v>4.8000000000000001E-2</v>
      </c>
    </row>
    <row r="457" spans="1:3" x14ac:dyDescent="0.25">
      <c r="A457" s="3">
        <v>0.45200000000000373</v>
      </c>
      <c r="B457" s="3">
        <v>1.8000000000000002E-2</v>
      </c>
      <c r="C457" s="3">
        <v>4.8000000000000001E-2</v>
      </c>
    </row>
    <row r="458" spans="1:3" x14ac:dyDescent="0.25">
      <c r="A458" s="3">
        <v>0.45300000000000373</v>
      </c>
      <c r="B458" s="3">
        <v>1.8000000000000002E-2</v>
      </c>
      <c r="C458" s="3">
        <v>4.8000000000000001E-2</v>
      </c>
    </row>
    <row r="459" spans="1:3" x14ac:dyDescent="0.25">
      <c r="A459" s="3">
        <v>0.45400000000000373</v>
      </c>
      <c r="B459" s="3">
        <v>1.7000000000000001E-2</v>
      </c>
      <c r="C459" s="3">
        <v>4.8000000000000001E-2</v>
      </c>
    </row>
    <row r="460" spans="1:3" x14ac:dyDescent="0.25">
      <c r="A460" s="3">
        <v>0.45500000000000379</v>
      </c>
      <c r="B460" s="3">
        <v>1.7000000000000001E-2</v>
      </c>
      <c r="C460" s="3">
        <v>4.7E-2</v>
      </c>
    </row>
    <row r="461" spans="1:3" x14ac:dyDescent="0.25">
      <c r="A461" s="3">
        <v>0.45600000000000379</v>
      </c>
      <c r="B461" s="3">
        <v>1.7000000000000001E-2</v>
      </c>
      <c r="C461" s="3">
        <v>4.7E-2</v>
      </c>
    </row>
    <row r="462" spans="1:3" x14ac:dyDescent="0.25">
      <c r="A462" s="3">
        <v>0.45700000000000379</v>
      </c>
      <c r="B462" s="3">
        <v>1.7000000000000001E-2</v>
      </c>
      <c r="C462" s="3">
        <v>4.7E-2</v>
      </c>
    </row>
    <row r="463" spans="1:3" x14ac:dyDescent="0.25">
      <c r="A463" s="3">
        <v>0.45800000000000379</v>
      </c>
      <c r="B463" s="3">
        <v>1.7000000000000001E-2</v>
      </c>
      <c r="C463" s="3">
        <v>4.7E-2</v>
      </c>
    </row>
    <row r="464" spans="1:3" x14ac:dyDescent="0.25">
      <c r="A464" s="3">
        <v>0.45900000000000385</v>
      </c>
      <c r="B464" s="3">
        <v>1.7000000000000001E-2</v>
      </c>
      <c r="C464" s="3">
        <v>4.7E-2</v>
      </c>
    </row>
    <row r="465" spans="1:3" x14ac:dyDescent="0.25">
      <c r="A465" s="3">
        <v>0.46000000000000385</v>
      </c>
      <c r="B465" s="3">
        <v>1.6E-2</v>
      </c>
      <c r="C465" s="3">
        <v>4.5999999999999999E-2</v>
      </c>
    </row>
    <row r="466" spans="1:3" x14ac:dyDescent="0.25">
      <c r="A466" s="3">
        <v>0.46100000000000385</v>
      </c>
      <c r="B466" s="3">
        <v>1.6E-2</v>
      </c>
      <c r="C466" s="3">
        <v>4.5999999999999999E-2</v>
      </c>
    </row>
    <row r="467" spans="1:3" x14ac:dyDescent="0.25">
      <c r="A467" s="3">
        <v>0.46200000000000385</v>
      </c>
      <c r="B467" s="3">
        <v>1.6E-2</v>
      </c>
      <c r="C467" s="3">
        <v>4.5999999999999999E-2</v>
      </c>
    </row>
    <row r="468" spans="1:3" x14ac:dyDescent="0.25">
      <c r="A468" s="3">
        <v>0.46300000000000385</v>
      </c>
      <c r="B468" s="3">
        <v>1.6E-2</v>
      </c>
      <c r="C468" s="3">
        <v>4.5999999999999999E-2</v>
      </c>
    </row>
    <row r="469" spans="1:3" x14ac:dyDescent="0.25">
      <c r="A469" s="3">
        <v>0.46400000000000391</v>
      </c>
      <c r="B469" s="3">
        <v>1.6E-2</v>
      </c>
      <c r="C469" s="3">
        <v>4.4999999999999998E-2</v>
      </c>
    </row>
    <row r="470" spans="1:3" x14ac:dyDescent="0.25">
      <c r="A470" s="3">
        <v>0.46500000000000391</v>
      </c>
      <c r="B470" s="3">
        <v>1.6E-2</v>
      </c>
      <c r="C470" s="3">
        <v>4.4999999999999998E-2</v>
      </c>
    </row>
    <row r="471" spans="1:3" x14ac:dyDescent="0.25">
      <c r="A471" s="3">
        <v>0.46600000000000391</v>
      </c>
      <c r="B471" s="3">
        <v>1.6E-2</v>
      </c>
      <c r="C471" s="3">
        <v>4.4999999999999998E-2</v>
      </c>
    </row>
    <row r="472" spans="1:3" x14ac:dyDescent="0.25">
      <c r="A472" s="3">
        <v>0.46700000000000391</v>
      </c>
      <c r="B472" s="3">
        <v>1.4999999999999999E-2</v>
      </c>
      <c r="C472" s="3">
        <v>4.4999999999999998E-2</v>
      </c>
    </row>
    <row r="473" spans="1:3" x14ac:dyDescent="0.25">
      <c r="A473" s="3">
        <v>0.46800000000000397</v>
      </c>
      <c r="B473" s="3">
        <v>1.4999999999999999E-2</v>
      </c>
      <c r="C473" s="3">
        <v>4.4000000000000004E-2</v>
      </c>
    </row>
    <row r="474" spans="1:3" x14ac:dyDescent="0.25">
      <c r="A474" s="3">
        <v>0.46900000000000397</v>
      </c>
      <c r="B474" s="3">
        <v>1.4999999999999999E-2</v>
      </c>
      <c r="C474" s="3">
        <v>4.4000000000000004E-2</v>
      </c>
    </row>
    <row r="475" spans="1:3" x14ac:dyDescent="0.25">
      <c r="A475" s="3">
        <v>0.47000000000000397</v>
      </c>
      <c r="B475" s="3">
        <v>1.4999999999999999E-2</v>
      </c>
      <c r="C475" s="3">
        <v>4.4000000000000004E-2</v>
      </c>
    </row>
    <row r="476" spans="1:3" x14ac:dyDescent="0.25">
      <c r="A476" s="3">
        <v>0.47100000000000397</v>
      </c>
      <c r="B476" s="3">
        <v>1.4999999999999999E-2</v>
      </c>
      <c r="C476" s="3">
        <v>4.4000000000000004E-2</v>
      </c>
    </row>
    <row r="477" spans="1:3" x14ac:dyDescent="0.25">
      <c r="A477" s="3">
        <v>0.47200000000000403</v>
      </c>
      <c r="B477" s="3">
        <v>1.4999999999999999E-2</v>
      </c>
      <c r="C477" s="3">
        <v>4.4000000000000004E-2</v>
      </c>
    </row>
    <row r="478" spans="1:3" x14ac:dyDescent="0.25">
      <c r="A478" s="3">
        <v>0.47300000000000403</v>
      </c>
      <c r="B478" s="3">
        <v>1.3999999999999999E-2</v>
      </c>
      <c r="C478" s="3">
        <v>4.2999999999999997E-2</v>
      </c>
    </row>
    <row r="479" spans="1:3" x14ac:dyDescent="0.25">
      <c r="A479" s="3">
        <v>0.47400000000000403</v>
      </c>
      <c r="B479" s="3">
        <v>1.3999999999999999E-2</v>
      </c>
      <c r="C479" s="3">
        <v>4.2999999999999997E-2</v>
      </c>
    </row>
    <row r="480" spans="1:3" x14ac:dyDescent="0.25">
      <c r="A480" s="3">
        <v>0.47500000000000403</v>
      </c>
      <c r="B480" s="3">
        <v>1.3999999999999999E-2</v>
      </c>
      <c r="C480" s="3">
        <v>4.2999999999999997E-2</v>
      </c>
    </row>
    <row r="481" spans="1:3" x14ac:dyDescent="0.25">
      <c r="A481" s="3">
        <v>0.47600000000000409</v>
      </c>
      <c r="B481" s="3">
        <v>1.3999999999999999E-2</v>
      </c>
      <c r="C481" s="3">
        <v>4.2999999999999997E-2</v>
      </c>
    </row>
    <row r="482" spans="1:3" x14ac:dyDescent="0.25">
      <c r="A482" s="3">
        <v>0.47700000000000409</v>
      </c>
      <c r="B482" s="3">
        <v>1.3999999999999999E-2</v>
      </c>
      <c r="C482" s="3">
        <v>4.2000000000000003E-2</v>
      </c>
    </row>
    <row r="483" spans="1:3" x14ac:dyDescent="0.25">
      <c r="A483" s="3">
        <v>0.47800000000000409</v>
      </c>
      <c r="B483" s="3">
        <v>1.3999999999999999E-2</v>
      </c>
      <c r="C483" s="3">
        <v>4.2000000000000003E-2</v>
      </c>
    </row>
    <row r="484" spans="1:3" x14ac:dyDescent="0.25">
      <c r="A484" s="3">
        <v>0.47900000000000409</v>
      </c>
      <c r="B484" s="3">
        <v>1.3000000000000001E-2</v>
      </c>
      <c r="C484" s="3">
        <v>4.2000000000000003E-2</v>
      </c>
    </row>
    <row r="485" spans="1:3" x14ac:dyDescent="0.25">
      <c r="A485" s="3">
        <v>0.48000000000000415</v>
      </c>
      <c r="B485" s="3">
        <v>1.3000000000000001E-2</v>
      </c>
      <c r="C485" s="3">
        <v>4.2000000000000003E-2</v>
      </c>
    </row>
    <row r="486" spans="1:3" x14ac:dyDescent="0.25">
      <c r="A486" s="3">
        <v>0.48100000000000415</v>
      </c>
      <c r="B486" s="3">
        <v>1.3000000000000001E-2</v>
      </c>
      <c r="C486" s="3">
        <v>4.0999999999999995E-2</v>
      </c>
    </row>
    <row r="487" spans="1:3" x14ac:dyDescent="0.25">
      <c r="A487" s="3">
        <v>0.48200000000000415</v>
      </c>
      <c r="B487" s="3">
        <v>1.3000000000000001E-2</v>
      </c>
      <c r="C487" s="3">
        <v>4.0999999999999995E-2</v>
      </c>
    </row>
    <row r="488" spans="1:3" x14ac:dyDescent="0.25">
      <c r="A488" s="3">
        <v>0.48300000000000415</v>
      </c>
      <c r="B488" s="3">
        <v>1.3000000000000001E-2</v>
      </c>
      <c r="C488" s="3">
        <v>4.0999999999999995E-2</v>
      </c>
    </row>
    <row r="489" spans="1:3" x14ac:dyDescent="0.25">
      <c r="A489" s="3">
        <v>0.4840000000000042</v>
      </c>
      <c r="B489" s="3">
        <v>1.3000000000000001E-2</v>
      </c>
      <c r="C489" s="3">
        <v>4.0999999999999995E-2</v>
      </c>
    </row>
    <row r="490" spans="1:3" x14ac:dyDescent="0.25">
      <c r="A490" s="3">
        <v>0.48500000000000421</v>
      </c>
      <c r="B490" s="3">
        <v>1.3000000000000001E-2</v>
      </c>
      <c r="C490" s="3">
        <v>0.04</v>
      </c>
    </row>
    <row r="491" spans="1:3" x14ac:dyDescent="0.25">
      <c r="A491" s="3">
        <v>0.48600000000000421</v>
      </c>
      <c r="B491" s="3">
        <v>1.2E-2</v>
      </c>
      <c r="C491" s="3">
        <v>0.04</v>
      </c>
    </row>
    <row r="492" spans="1:3" x14ac:dyDescent="0.25">
      <c r="A492" s="3">
        <v>0.48700000000000421</v>
      </c>
      <c r="B492" s="3">
        <v>1.2E-2</v>
      </c>
      <c r="C492" s="3">
        <v>0.04</v>
      </c>
    </row>
    <row r="493" spans="1:3" x14ac:dyDescent="0.25">
      <c r="A493" s="3">
        <v>0.48800000000000421</v>
      </c>
      <c r="B493" s="3">
        <v>1.2E-2</v>
      </c>
      <c r="C493" s="3">
        <v>0.04</v>
      </c>
    </row>
    <row r="494" spans="1:3" x14ac:dyDescent="0.25">
      <c r="A494" s="3">
        <v>0.48900000000000426</v>
      </c>
      <c r="B494" s="3">
        <v>1.2E-2</v>
      </c>
      <c r="C494" s="3">
        <v>3.9E-2</v>
      </c>
    </row>
    <row r="495" spans="1:3" x14ac:dyDescent="0.25">
      <c r="A495" s="3">
        <v>0.49000000000000427</v>
      </c>
      <c r="B495" s="3">
        <v>1.2E-2</v>
      </c>
      <c r="C495" s="3">
        <v>3.9E-2</v>
      </c>
    </row>
    <row r="496" spans="1:3" x14ac:dyDescent="0.25">
      <c r="A496" s="3">
        <v>0.49100000000000427</v>
      </c>
      <c r="B496" s="3">
        <v>1.2E-2</v>
      </c>
      <c r="C496" s="3">
        <v>3.9E-2</v>
      </c>
    </row>
    <row r="497" spans="1:3" x14ac:dyDescent="0.25">
      <c r="A497" s="3">
        <v>0.49200000000000427</v>
      </c>
      <c r="B497" s="3">
        <v>1.1000000000000001E-2</v>
      </c>
      <c r="C497" s="3">
        <v>3.9E-2</v>
      </c>
    </row>
    <row r="498" spans="1:3" x14ac:dyDescent="0.25">
      <c r="A498" s="3">
        <v>0.49300000000000432</v>
      </c>
      <c r="B498" s="3">
        <v>1.1000000000000001E-2</v>
      </c>
      <c r="C498" s="3">
        <v>3.9E-2</v>
      </c>
    </row>
    <row r="499" spans="1:3" x14ac:dyDescent="0.25">
      <c r="A499" s="3">
        <v>0.49400000000000432</v>
      </c>
      <c r="B499" s="3">
        <v>1.1000000000000001E-2</v>
      </c>
      <c r="C499" s="3">
        <v>3.7999999999999999E-2</v>
      </c>
    </row>
    <row r="500" spans="1:3" x14ac:dyDescent="0.25">
      <c r="A500" s="3">
        <v>0.49500000000000433</v>
      </c>
      <c r="B500" s="3">
        <v>1.1000000000000001E-2</v>
      </c>
      <c r="C500" s="3">
        <v>3.7999999999999999E-2</v>
      </c>
    </row>
    <row r="501" spans="1:3" x14ac:dyDescent="0.25">
      <c r="A501" s="3">
        <v>0.49600000000000433</v>
      </c>
      <c r="B501" s="3">
        <v>1.1000000000000001E-2</v>
      </c>
      <c r="C501" s="3">
        <v>3.7999999999999999E-2</v>
      </c>
    </row>
    <row r="502" spans="1:3" x14ac:dyDescent="0.25">
      <c r="A502" s="3">
        <v>0.49700000000000438</v>
      </c>
      <c r="B502" s="3">
        <v>1.1000000000000001E-2</v>
      </c>
      <c r="C502" s="3">
        <v>3.7999999999999999E-2</v>
      </c>
    </row>
    <row r="503" spans="1:3" x14ac:dyDescent="0.25">
      <c r="A503" s="3">
        <v>0.49800000000000438</v>
      </c>
      <c r="B503" s="3">
        <v>1.1000000000000001E-2</v>
      </c>
      <c r="C503" s="3">
        <v>3.7000000000000005E-2</v>
      </c>
    </row>
    <row r="504" spans="1:3" x14ac:dyDescent="0.25">
      <c r="A504" s="3">
        <v>0.49900000000000438</v>
      </c>
      <c r="B504" s="3">
        <v>0.01</v>
      </c>
      <c r="C504" s="3">
        <v>3.7000000000000005E-2</v>
      </c>
    </row>
    <row r="505" spans="1:3" x14ac:dyDescent="0.25">
      <c r="A505" s="3">
        <v>0.50000000000000444</v>
      </c>
      <c r="B505" s="3">
        <v>0.01</v>
      </c>
      <c r="C505" s="3">
        <v>3.7000000000000005E-2</v>
      </c>
    </row>
    <row r="506" spans="1:3" x14ac:dyDescent="0.25">
      <c r="A506" s="3">
        <v>0.50100000000000444</v>
      </c>
      <c r="B506" s="3">
        <v>0.01</v>
      </c>
      <c r="C506" s="3">
        <v>3.7000000000000005E-2</v>
      </c>
    </row>
    <row r="507" spans="1:3" x14ac:dyDescent="0.25">
      <c r="A507" s="3">
        <v>0.50200000000000444</v>
      </c>
      <c r="B507" s="3">
        <v>0.01</v>
      </c>
      <c r="C507" s="3">
        <v>3.6000000000000004E-2</v>
      </c>
    </row>
    <row r="508" spans="1:3" x14ac:dyDescent="0.25">
      <c r="A508" s="3">
        <v>0.50300000000000444</v>
      </c>
      <c r="B508" s="3">
        <v>0.01</v>
      </c>
      <c r="C508" s="3">
        <v>3.6000000000000004E-2</v>
      </c>
    </row>
    <row r="509" spans="1:3" x14ac:dyDescent="0.25">
      <c r="A509" s="3">
        <v>0.50400000000000444</v>
      </c>
      <c r="B509" s="3">
        <v>0.01</v>
      </c>
      <c r="C509" s="3">
        <v>3.6000000000000004E-2</v>
      </c>
    </row>
    <row r="510" spans="1:3" x14ac:dyDescent="0.25">
      <c r="A510" s="3">
        <v>0.50500000000000445</v>
      </c>
      <c r="B510" s="3">
        <v>0.01</v>
      </c>
      <c r="C510" s="3">
        <v>3.6000000000000004E-2</v>
      </c>
    </row>
    <row r="511" spans="1:3" x14ac:dyDescent="0.25">
      <c r="A511" s="3">
        <v>0.50600000000000445</v>
      </c>
      <c r="B511" s="3">
        <v>9.0000000000000011E-3</v>
      </c>
      <c r="C511" s="3">
        <v>3.5000000000000003E-2</v>
      </c>
    </row>
    <row r="512" spans="1:3" x14ac:dyDescent="0.25">
      <c r="A512" s="3">
        <v>0.50700000000000456</v>
      </c>
      <c r="B512" s="3">
        <v>9.0000000000000011E-3</v>
      </c>
      <c r="C512" s="3">
        <v>3.5000000000000003E-2</v>
      </c>
    </row>
    <row r="513" spans="1:3" x14ac:dyDescent="0.25">
      <c r="A513" s="3">
        <v>0.50800000000000456</v>
      </c>
      <c r="B513" s="3">
        <v>9.0000000000000011E-3</v>
      </c>
      <c r="C513" s="3">
        <v>3.5000000000000003E-2</v>
      </c>
    </row>
    <row r="514" spans="1:3" x14ac:dyDescent="0.25">
      <c r="A514" s="3">
        <v>0.50900000000000456</v>
      </c>
      <c r="B514" s="3">
        <v>9.0000000000000011E-3</v>
      </c>
      <c r="C514" s="3">
        <v>3.5000000000000003E-2</v>
      </c>
    </row>
    <row r="515" spans="1:3" x14ac:dyDescent="0.25">
      <c r="A515" s="3">
        <v>0.51000000000000456</v>
      </c>
      <c r="B515" s="3">
        <v>9.0000000000000011E-3</v>
      </c>
      <c r="C515" s="3">
        <v>3.5000000000000003E-2</v>
      </c>
    </row>
    <row r="516" spans="1:3" x14ac:dyDescent="0.25">
      <c r="A516" s="3">
        <v>0.51100000000000456</v>
      </c>
      <c r="B516" s="3">
        <v>9.0000000000000011E-3</v>
      </c>
      <c r="C516" s="3">
        <v>3.4000000000000002E-2</v>
      </c>
    </row>
    <row r="517" spans="1:3" x14ac:dyDescent="0.25">
      <c r="A517" s="3">
        <v>0.51200000000000456</v>
      </c>
      <c r="B517" s="3">
        <v>9.0000000000000011E-3</v>
      </c>
      <c r="C517" s="3">
        <v>3.4000000000000002E-2</v>
      </c>
    </row>
    <row r="518" spans="1:3" x14ac:dyDescent="0.25">
      <c r="A518" s="3">
        <v>0.51300000000000456</v>
      </c>
      <c r="B518" s="3">
        <v>8.0000000000000002E-3</v>
      </c>
      <c r="C518" s="3">
        <v>3.4000000000000002E-2</v>
      </c>
    </row>
    <row r="519" spans="1:3" x14ac:dyDescent="0.25">
      <c r="A519" s="3">
        <v>0.51400000000000456</v>
      </c>
      <c r="B519" s="3">
        <v>8.0000000000000002E-3</v>
      </c>
      <c r="C519" s="3">
        <v>3.4000000000000002E-2</v>
      </c>
    </row>
    <row r="520" spans="1:3" x14ac:dyDescent="0.25">
      <c r="A520" s="3">
        <v>0.51500000000000457</v>
      </c>
      <c r="B520" s="3">
        <v>8.0000000000000002E-3</v>
      </c>
      <c r="C520" s="3">
        <v>3.3000000000000002E-2</v>
      </c>
    </row>
    <row r="521" spans="1:3" x14ac:dyDescent="0.25">
      <c r="A521" s="3">
        <v>0.51600000000000468</v>
      </c>
      <c r="B521" s="3">
        <v>8.0000000000000002E-3</v>
      </c>
      <c r="C521" s="3">
        <v>3.3000000000000002E-2</v>
      </c>
    </row>
    <row r="522" spans="1:3" x14ac:dyDescent="0.25">
      <c r="A522" s="3">
        <v>0.51700000000000468</v>
      </c>
      <c r="B522" s="3">
        <v>8.0000000000000002E-3</v>
      </c>
      <c r="C522" s="3">
        <v>3.3000000000000002E-2</v>
      </c>
    </row>
    <row r="523" spans="1:3" x14ac:dyDescent="0.25">
      <c r="A523" s="3">
        <v>0.51800000000000468</v>
      </c>
      <c r="B523" s="3">
        <v>8.0000000000000002E-3</v>
      </c>
      <c r="C523" s="3">
        <v>3.3000000000000002E-2</v>
      </c>
    </row>
    <row r="524" spans="1:3" x14ac:dyDescent="0.25">
      <c r="A524" s="3">
        <v>0.51900000000000468</v>
      </c>
      <c r="B524" s="3">
        <v>8.0000000000000002E-3</v>
      </c>
      <c r="C524" s="3">
        <v>3.3000000000000002E-2</v>
      </c>
    </row>
    <row r="525" spans="1:3" x14ac:dyDescent="0.25">
      <c r="A525" s="3">
        <v>0.52000000000000468</v>
      </c>
      <c r="B525" s="3">
        <v>6.9999999999999993E-3</v>
      </c>
      <c r="C525" s="3">
        <v>3.2000000000000001E-2</v>
      </c>
    </row>
    <row r="526" spans="1:3" x14ac:dyDescent="0.25">
      <c r="A526" s="3">
        <v>0.52100000000000468</v>
      </c>
      <c r="B526" s="3">
        <v>6.9999999999999993E-3</v>
      </c>
      <c r="C526" s="3">
        <v>3.2000000000000001E-2</v>
      </c>
    </row>
    <row r="527" spans="1:3" x14ac:dyDescent="0.25">
      <c r="A527" s="3">
        <v>0.52200000000000468</v>
      </c>
      <c r="B527" s="3">
        <v>6.9999999999999993E-3</v>
      </c>
      <c r="C527" s="3">
        <v>3.2000000000000001E-2</v>
      </c>
    </row>
    <row r="528" spans="1:3" x14ac:dyDescent="0.25">
      <c r="A528" s="3">
        <v>0.52300000000000468</v>
      </c>
      <c r="B528" s="3">
        <v>6.9999999999999993E-3</v>
      </c>
      <c r="C528" s="3">
        <v>3.2000000000000001E-2</v>
      </c>
    </row>
    <row r="529" spans="1:3" x14ac:dyDescent="0.25">
      <c r="A529" s="3">
        <v>0.5240000000000048</v>
      </c>
      <c r="B529" s="3">
        <v>6.9999999999999993E-3</v>
      </c>
      <c r="C529" s="3">
        <v>3.1E-2</v>
      </c>
    </row>
    <row r="530" spans="1:3" x14ac:dyDescent="0.25">
      <c r="A530" s="3">
        <v>0.5250000000000048</v>
      </c>
      <c r="B530" s="3">
        <v>6.9999999999999993E-3</v>
      </c>
      <c r="C530" s="3">
        <v>3.1E-2</v>
      </c>
    </row>
    <row r="531" spans="1:3" x14ac:dyDescent="0.25">
      <c r="A531" s="3">
        <v>0.5260000000000048</v>
      </c>
      <c r="B531" s="3">
        <v>6.0000000000000001E-3</v>
      </c>
      <c r="C531" s="3">
        <v>3.1E-2</v>
      </c>
    </row>
    <row r="532" spans="1:3" x14ac:dyDescent="0.25">
      <c r="A532" s="3">
        <v>0.5270000000000048</v>
      </c>
      <c r="B532" s="3">
        <v>6.0000000000000001E-3</v>
      </c>
      <c r="C532" s="3">
        <v>3.1E-2</v>
      </c>
    </row>
    <row r="533" spans="1:3" x14ac:dyDescent="0.25">
      <c r="A533" s="3">
        <v>0.5280000000000048</v>
      </c>
      <c r="B533" s="3">
        <v>6.0000000000000001E-3</v>
      </c>
      <c r="C533" s="3">
        <v>3.1E-2</v>
      </c>
    </row>
    <row r="534" spans="1:3" x14ac:dyDescent="0.25">
      <c r="A534" s="3">
        <v>0.5290000000000048</v>
      </c>
      <c r="B534" s="3">
        <v>6.0000000000000001E-3</v>
      </c>
      <c r="C534" s="3">
        <v>0.03</v>
      </c>
    </row>
    <row r="535" spans="1:3" x14ac:dyDescent="0.25">
      <c r="A535" s="3">
        <v>0.5300000000000048</v>
      </c>
      <c r="B535" s="3">
        <v>6.0000000000000001E-3</v>
      </c>
      <c r="C535" s="3">
        <v>0.03</v>
      </c>
    </row>
    <row r="536" spans="1:3" x14ac:dyDescent="0.25">
      <c r="A536" s="3">
        <v>0.5310000000000048</v>
      </c>
      <c r="B536" s="3">
        <v>6.0000000000000001E-3</v>
      </c>
      <c r="C536" s="3">
        <v>0.03</v>
      </c>
    </row>
    <row r="537" spans="1:3" x14ac:dyDescent="0.25">
      <c r="A537" s="3">
        <v>0.53200000000000491</v>
      </c>
      <c r="B537" s="3">
        <v>6.0000000000000001E-3</v>
      </c>
      <c r="C537" s="3">
        <v>0.03</v>
      </c>
    </row>
    <row r="538" spans="1:3" x14ac:dyDescent="0.25">
      <c r="A538" s="3">
        <v>0.53300000000000491</v>
      </c>
      <c r="B538" s="3">
        <v>5.0000000000000001E-3</v>
      </c>
      <c r="C538" s="3">
        <v>2.8999999999999998E-2</v>
      </c>
    </row>
    <row r="539" spans="1:3" x14ac:dyDescent="0.25">
      <c r="A539" s="3">
        <v>0.53400000000000492</v>
      </c>
      <c r="B539" s="3">
        <v>5.0000000000000001E-3</v>
      </c>
      <c r="C539" s="3">
        <v>2.8999999999999998E-2</v>
      </c>
    </row>
    <row r="540" spans="1:3" x14ac:dyDescent="0.25">
      <c r="A540" s="3">
        <v>0.53500000000000492</v>
      </c>
      <c r="B540" s="3">
        <v>5.0000000000000001E-3</v>
      </c>
      <c r="C540" s="3">
        <v>2.8999999999999998E-2</v>
      </c>
    </row>
    <row r="541" spans="1:3" x14ac:dyDescent="0.25">
      <c r="A541" s="3">
        <v>0.53600000000000492</v>
      </c>
      <c r="B541" s="3">
        <v>5.0000000000000001E-3</v>
      </c>
      <c r="C541" s="3">
        <v>2.8999999999999998E-2</v>
      </c>
    </row>
    <row r="542" spans="1:3" x14ac:dyDescent="0.25">
      <c r="A542" s="3">
        <v>0.53700000000000492</v>
      </c>
      <c r="B542" s="3">
        <v>5.0000000000000001E-3</v>
      </c>
      <c r="C542" s="3">
        <v>2.8999999999999998E-2</v>
      </c>
    </row>
    <row r="543" spans="1:3" x14ac:dyDescent="0.25">
      <c r="A543" s="3">
        <v>0.53800000000000492</v>
      </c>
      <c r="B543" s="3">
        <v>5.0000000000000001E-3</v>
      </c>
      <c r="C543" s="3">
        <v>2.7999999999999997E-2</v>
      </c>
    </row>
    <row r="544" spans="1:3" x14ac:dyDescent="0.25">
      <c r="A544" s="3">
        <v>0.53900000000000492</v>
      </c>
      <c r="B544" s="3">
        <v>5.0000000000000001E-3</v>
      </c>
      <c r="C544" s="3">
        <v>2.7999999999999997E-2</v>
      </c>
    </row>
    <row r="545" spans="1:3" x14ac:dyDescent="0.25">
      <c r="A545" s="3">
        <v>0.54000000000000492</v>
      </c>
      <c r="B545" s="3">
        <v>4.0000000000000001E-3</v>
      </c>
      <c r="C545" s="3">
        <v>2.7999999999999997E-2</v>
      </c>
    </row>
    <row r="546" spans="1:3" x14ac:dyDescent="0.25">
      <c r="A546" s="3">
        <v>0.54100000000000503</v>
      </c>
      <c r="B546" s="3">
        <v>4.0000000000000001E-3</v>
      </c>
      <c r="C546" s="3">
        <v>2.7999999999999997E-2</v>
      </c>
    </row>
    <row r="547" spans="1:3" x14ac:dyDescent="0.25">
      <c r="A547" s="3">
        <v>0.54200000000000503</v>
      </c>
      <c r="B547" s="3">
        <v>4.0000000000000001E-3</v>
      </c>
      <c r="C547" s="3">
        <v>2.7000000000000003E-2</v>
      </c>
    </row>
    <row r="548" spans="1:3" x14ac:dyDescent="0.25">
      <c r="A548" s="3">
        <v>0.54300000000000503</v>
      </c>
      <c r="B548" s="3">
        <v>4.0000000000000001E-3</v>
      </c>
      <c r="C548" s="3">
        <v>2.7000000000000003E-2</v>
      </c>
    </row>
    <row r="549" spans="1:3" x14ac:dyDescent="0.25">
      <c r="A549" s="3">
        <v>0.54400000000000504</v>
      </c>
      <c r="B549" s="3">
        <v>4.0000000000000001E-3</v>
      </c>
      <c r="C549" s="3">
        <v>2.7000000000000003E-2</v>
      </c>
    </row>
    <row r="550" spans="1:3" x14ac:dyDescent="0.25">
      <c r="A550" s="3">
        <v>0.54500000000000504</v>
      </c>
      <c r="B550" s="3">
        <v>4.0000000000000001E-3</v>
      </c>
      <c r="C550" s="3">
        <v>2.7000000000000003E-2</v>
      </c>
    </row>
    <row r="551" spans="1:3" x14ac:dyDescent="0.25">
      <c r="A551" s="3">
        <v>0.54600000000000504</v>
      </c>
      <c r="B551" s="3">
        <v>4.0000000000000001E-3</v>
      </c>
      <c r="C551" s="3">
        <v>2.7000000000000003E-2</v>
      </c>
    </row>
    <row r="552" spans="1:3" x14ac:dyDescent="0.25">
      <c r="A552" s="3">
        <v>0.54700000000000504</v>
      </c>
      <c r="B552" s="3">
        <v>3.0000000000000001E-3</v>
      </c>
      <c r="C552" s="3">
        <v>2.6000000000000002E-2</v>
      </c>
    </row>
    <row r="553" spans="1:3" x14ac:dyDescent="0.25">
      <c r="A553" s="3">
        <v>0.54800000000000504</v>
      </c>
      <c r="B553" s="3">
        <v>3.0000000000000001E-3</v>
      </c>
      <c r="C553" s="3">
        <v>2.6000000000000002E-2</v>
      </c>
    </row>
    <row r="554" spans="1:3" x14ac:dyDescent="0.25">
      <c r="A554" s="3">
        <v>0.54900000000000515</v>
      </c>
      <c r="B554" s="3">
        <v>3.0000000000000001E-3</v>
      </c>
      <c r="C554" s="3">
        <v>2.6000000000000002E-2</v>
      </c>
    </row>
    <row r="555" spans="1:3" x14ac:dyDescent="0.25">
      <c r="A555" s="3">
        <v>0.55000000000000515</v>
      </c>
      <c r="B555" s="3">
        <v>3.0000000000000001E-3</v>
      </c>
      <c r="C555" s="3">
        <v>2.6000000000000002E-2</v>
      </c>
    </row>
    <row r="556" spans="1:3" x14ac:dyDescent="0.25">
      <c r="A556" s="3">
        <v>0.55100000000000515</v>
      </c>
      <c r="B556" s="3">
        <v>3.0000000000000001E-3</v>
      </c>
      <c r="C556" s="3">
        <v>2.5000000000000001E-2</v>
      </c>
    </row>
    <row r="557" spans="1:3" x14ac:dyDescent="0.25">
      <c r="A557" s="3">
        <v>0.55200000000000515</v>
      </c>
      <c r="B557" s="3">
        <v>3.0000000000000001E-3</v>
      </c>
      <c r="C557" s="3">
        <v>2.5000000000000001E-2</v>
      </c>
    </row>
    <row r="558" spans="1:3" x14ac:dyDescent="0.25">
      <c r="A558" s="3">
        <v>0.55300000000000515</v>
      </c>
      <c r="B558" s="3">
        <v>3.0000000000000001E-3</v>
      </c>
      <c r="C558" s="3">
        <v>2.5000000000000001E-2</v>
      </c>
    </row>
    <row r="559" spans="1:3" x14ac:dyDescent="0.25">
      <c r="A559" s="3">
        <v>0.55400000000000515</v>
      </c>
      <c r="B559" s="3">
        <v>2E-3</v>
      </c>
      <c r="C559" s="3">
        <v>2.5000000000000001E-2</v>
      </c>
    </row>
    <row r="560" spans="1:3" x14ac:dyDescent="0.25">
      <c r="A560" s="3">
        <v>0.55500000000000516</v>
      </c>
      <c r="B560" s="3">
        <v>2E-3</v>
      </c>
      <c r="C560" s="3">
        <v>2.5000000000000001E-2</v>
      </c>
    </row>
    <row r="561" spans="1:3" x14ac:dyDescent="0.25">
      <c r="A561" s="3">
        <v>0.55600000000000516</v>
      </c>
      <c r="B561" s="3">
        <v>2E-3</v>
      </c>
      <c r="C561" s="3">
        <v>2.4E-2</v>
      </c>
    </row>
    <row r="562" spans="1:3" x14ac:dyDescent="0.25">
      <c r="A562" s="3">
        <v>0.55700000000000527</v>
      </c>
      <c r="B562" s="3">
        <v>2E-3</v>
      </c>
      <c r="C562" s="3">
        <v>2.4E-2</v>
      </c>
    </row>
    <row r="563" spans="1:3" x14ac:dyDescent="0.25">
      <c r="A563" s="3">
        <v>0.55800000000000527</v>
      </c>
      <c r="B563" s="3">
        <v>2E-3</v>
      </c>
      <c r="C563" s="3">
        <v>2.4E-2</v>
      </c>
    </row>
    <row r="564" spans="1:3" x14ac:dyDescent="0.25">
      <c r="A564" s="3">
        <v>0.55900000000000527</v>
      </c>
      <c r="B564" s="3">
        <v>2E-3</v>
      </c>
      <c r="C564" s="3">
        <v>2.4E-2</v>
      </c>
    </row>
    <row r="565" spans="1:3" x14ac:dyDescent="0.25">
      <c r="A565" s="3">
        <v>0.56000000000000527</v>
      </c>
      <c r="B565" s="3">
        <v>2E-3</v>
      </c>
      <c r="C565" s="3">
        <v>2.3E-2</v>
      </c>
    </row>
    <row r="566" spans="1:3" x14ac:dyDescent="0.25">
      <c r="A566" s="3">
        <v>0.56100000000000527</v>
      </c>
      <c r="B566" s="3">
        <v>1E-3</v>
      </c>
      <c r="C566" s="3">
        <v>2.3E-2</v>
      </c>
    </row>
    <row r="567" spans="1:3" x14ac:dyDescent="0.25">
      <c r="A567" s="3">
        <v>0.56200000000000527</v>
      </c>
      <c r="B567" s="3">
        <v>1E-3</v>
      </c>
      <c r="C567" s="3">
        <v>2.3E-2</v>
      </c>
    </row>
    <row r="568" spans="1:3" x14ac:dyDescent="0.25">
      <c r="A568" s="3">
        <v>0.56300000000000527</v>
      </c>
      <c r="B568" s="3">
        <v>1E-3</v>
      </c>
      <c r="C568" s="3">
        <v>2.3E-2</v>
      </c>
    </row>
    <row r="569" spans="1:3" x14ac:dyDescent="0.25">
      <c r="A569" s="3">
        <v>0.56400000000000527</v>
      </c>
      <c r="B569" s="3">
        <v>1E-3</v>
      </c>
      <c r="C569" s="3">
        <v>2.2000000000000002E-2</v>
      </c>
    </row>
    <row r="570" spans="1:3" x14ac:dyDescent="0.25">
      <c r="A570" s="3">
        <v>0.56500000000000528</v>
      </c>
      <c r="B570" s="3">
        <v>1E-3</v>
      </c>
      <c r="C570" s="3">
        <v>2.2000000000000002E-2</v>
      </c>
    </row>
    <row r="571" spans="1:3" x14ac:dyDescent="0.25">
      <c r="A571" s="3">
        <v>0.56600000000000539</v>
      </c>
      <c r="B571" s="3">
        <v>1E-3</v>
      </c>
      <c r="C571" s="3">
        <v>2.2000000000000002E-2</v>
      </c>
    </row>
    <row r="572" spans="1:3" x14ac:dyDescent="0.25">
      <c r="A572" s="3">
        <v>0.56700000000000539</v>
      </c>
      <c r="B572" s="3">
        <v>1E-3</v>
      </c>
      <c r="C572" s="3">
        <v>2.2000000000000002E-2</v>
      </c>
    </row>
    <row r="573" spans="1:3" x14ac:dyDescent="0.25">
      <c r="A573" s="3">
        <v>0.56800000000000539</v>
      </c>
      <c r="B573" s="3">
        <v>0</v>
      </c>
      <c r="C573" s="3">
        <v>2.1000000000000001E-2</v>
      </c>
    </row>
    <row r="574" spans="1:3" x14ac:dyDescent="0.25">
      <c r="A574" s="3">
        <v>0.56900000000000539</v>
      </c>
      <c r="B574" s="3">
        <v>0</v>
      </c>
      <c r="C574" s="3">
        <v>2.1000000000000001E-2</v>
      </c>
    </row>
    <row r="575" spans="1:3" x14ac:dyDescent="0.25">
      <c r="A575" s="3">
        <v>0.57000000000000539</v>
      </c>
      <c r="B575" s="3">
        <v>0</v>
      </c>
      <c r="C575" s="3">
        <v>2.1000000000000001E-2</v>
      </c>
    </row>
    <row r="576" spans="1:3" x14ac:dyDescent="0.25">
      <c r="A576" s="3">
        <v>0.57100000000000539</v>
      </c>
      <c r="B576" s="3">
        <v>0</v>
      </c>
      <c r="C576" s="3">
        <v>2.1000000000000001E-2</v>
      </c>
    </row>
    <row r="577" spans="1:3" x14ac:dyDescent="0.25">
      <c r="A577" s="3">
        <v>0.57200000000000539</v>
      </c>
      <c r="B577" s="3">
        <v>0</v>
      </c>
      <c r="C577" s="3">
        <v>2.1000000000000001E-2</v>
      </c>
    </row>
    <row r="578" spans="1:3" x14ac:dyDescent="0.25">
      <c r="A578" s="3">
        <v>0.57300000000000539</v>
      </c>
      <c r="B578" s="3">
        <v>0</v>
      </c>
      <c r="C578" s="3">
        <v>0.02</v>
      </c>
    </row>
    <row r="579" spans="1:3" x14ac:dyDescent="0.25">
      <c r="A579" s="3">
        <v>0.57400000000000551</v>
      </c>
      <c r="B579" s="3">
        <v>0</v>
      </c>
      <c r="C579" s="3">
        <v>0.02</v>
      </c>
    </row>
    <row r="580" spans="1:3" x14ac:dyDescent="0.25">
      <c r="A580" s="3">
        <v>0.57500000000000551</v>
      </c>
      <c r="B580" s="3">
        <v>0</v>
      </c>
      <c r="C580" s="3">
        <v>0.02</v>
      </c>
    </row>
    <row r="581" spans="1:3" x14ac:dyDescent="0.25">
      <c r="A581" s="3">
        <v>0.57600000000000551</v>
      </c>
      <c r="B581" s="3">
        <v>0</v>
      </c>
      <c r="C581" s="3">
        <v>0.02</v>
      </c>
    </row>
    <row r="582" spans="1:3" x14ac:dyDescent="0.25">
      <c r="A582" s="3">
        <v>0.57700000000000551</v>
      </c>
      <c r="B582" s="3">
        <v>0</v>
      </c>
      <c r="C582" s="3">
        <v>1.9E-2</v>
      </c>
    </row>
    <row r="583" spans="1:3" x14ac:dyDescent="0.25">
      <c r="A583" s="3">
        <v>0.57800000000000551</v>
      </c>
      <c r="B583" s="3">
        <v>0</v>
      </c>
      <c r="C583" s="3">
        <v>1.9E-2</v>
      </c>
    </row>
    <row r="584" spans="1:3" x14ac:dyDescent="0.25">
      <c r="A584" s="3">
        <v>0.57900000000000551</v>
      </c>
      <c r="B584" s="3">
        <v>0</v>
      </c>
      <c r="C584" s="3">
        <v>1.9E-2</v>
      </c>
    </row>
    <row r="585" spans="1:3" x14ac:dyDescent="0.25">
      <c r="A585" s="3">
        <v>0.58000000000000551</v>
      </c>
      <c r="B585" s="3">
        <v>0</v>
      </c>
      <c r="C585" s="3">
        <v>1.9E-2</v>
      </c>
    </row>
    <row r="586" spans="1:3" x14ac:dyDescent="0.25">
      <c r="A586" s="3">
        <v>0.58100000000000551</v>
      </c>
      <c r="B586" s="3">
        <v>0</v>
      </c>
      <c r="C586" s="3">
        <v>1.8000000000000002E-2</v>
      </c>
    </row>
    <row r="587" spans="1:3" x14ac:dyDescent="0.25">
      <c r="A587" s="3">
        <v>0.58200000000000562</v>
      </c>
      <c r="B587" s="3">
        <v>0</v>
      </c>
      <c r="C587" s="3">
        <v>1.8000000000000002E-2</v>
      </c>
    </row>
    <row r="588" spans="1:3" x14ac:dyDescent="0.25">
      <c r="A588" s="3">
        <v>0.58300000000000562</v>
      </c>
      <c r="B588" s="3">
        <v>0</v>
      </c>
      <c r="C588" s="3">
        <v>1.8000000000000002E-2</v>
      </c>
    </row>
    <row r="589" spans="1:3" x14ac:dyDescent="0.25">
      <c r="A589" s="3">
        <v>0.58400000000000563</v>
      </c>
      <c r="B589" s="3">
        <v>0</v>
      </c>
      <c r="C589" s="3">
        <v>1.8000000000000002E-2</v>
      </c>
    </row>
    <row r="590" spans="1:3" x14ac:dyDescent="0.25">
      <c r="A590" s="3">
        <v>0.58500000000000563</v>
      </c>
      <c r="B590" s="3">
        <v>0</v>
      </c>
      <c r="C590" s="3">
        <v>1.8000000000000002E-2</v>
      </c>
    </row>
    <row r="591" spans="1:3" x14ac:dyDescent="0.25">
      <c r="A591" s="3">
        <v>0.58600000000000563</v>
      </c>
      <c r="B591" s="3">
        <v>0</v>
      </c>
      <c r="C591" s="3">
        <v>1.7000000000000001E-2</v>
      </c>
    </row>
    <row r="592" spans="1:3" x14ac:dyDescent="0.25">
      <c r="A592" s="3">
        <v>0.58700000000000563</v>
      </c>
      <c r="B592" s="3">
        <v>0</v>
      </c>
      <c r="C592" s="3">
        <v>1.7000000000000001E-2</v>
      </c>
    </row>
    <row r="593" spans="1:3" x14ac:dyDescent="0.25">
      <c r="A593" s="3">
        <v>0.58800000000000563</v>
      </c>
      <c r="B593" s="3">
        <v>0</v>
      </c>
      <c r="C593" s="3">
        <v>1.7000000000000001E-2</v>
      </c>
    </row>
    <row r="594" spans="1:3" x14ac:dyDescent="0.25">
      <c r="A594" s="3">
        <v>0.58900000000000563</v>
      </c>
      <c r="B594" s="3">
        <v>0</v>
      </c>
      <c r="C594" s="3">
        <v>1.7000000000000001E-2</v>
      </c>
    </row>
    <row r="595" spans="1:3" x14ac:dyDescent="0.25">
      <c r="A595" s="3">
        <v>0.59000000000000563</v>
      </c>
      <c r="B595" s="3">
        <v>0</v>
      </c>
      <c r="C595" s="3">
        <v>1.6E-2</v>
      </c>
    </row>
    <row r="596" spans="1:3" x14ac:dyDescent="0.25">
      <c r="A596" s="3">
        <v>0.59100000000000574</v>
      </c>
      <c r="B596" s="3">
        <v>0</v>
      </c>
      <c r="C596" s="3">
        <v>1.6E-2</v>
      </c>
    </row>
    <row r="597" spans="1:3" x14ac:dyDescent="0.25">
      <c r="A597" s="3">
        <v>0.59200000000000574</v>
      </c>
      <c r="B597" s="3">
        <v>0</v>
      </c>
      <c r="C597" s="3">
        <v>1.6E-2</v>
      </c>
    </row>
    <row r="598" spans="1:3" x14ac:dyDescent="0.25">
      <c r="A598" s="3">
        <v>0.59300000000000574</v>
      </c>
      <c r="B598" s="3">
        <v>0</v>
      </c>
      <c r="C598" s="3">
        <v>1.6E-2</v>
      </c>
    </row>
    <row r="599" spans="1:3" x14ac:dyDescent="0.25">
      <c r="A599" s="3">
        <v>0.59400000000000575</v>
      </c>
      <c r="B599" s="3">
        <v>0</v>
      </c>
      <c r="C599" s="3">
        <v>1.6E-2</v>
      </c>
    </row>
    <row r="600" spans="1:3" x14ac:dyDescent="0.25">
      <c r="A600" s="3">
        <v>0.59500000000000575</v>
      </c>
      <c r="B600" s="3">
        <v>0</v>
      </c>
      <c r="C600" s="3">
        <v>1.4999999999999999E-2</v>
      </c>
    </row>
    <row r="601" spans="1:3" x14ac:dyDescent="0.25">
      <c r="A601" s="3">
        <v>0.59600000000000575</v>
      </c>
      <c r="B601" s="3">
        <v>0</v>
      </c>
      <c r="C601" s="3">
        <v>1.4999999999999999E-2</v>
      </c>
    </row>
    <row r="602" spans="1:3" x14ac:dyDescent="0.25">
      <c r="A602" s="3">
        <v>0.59700000000000575</v>
      </c>
      <c r="B602" s="3">
        <v>0</v>
      </c>
      <c r="C602" s="3">
        <v>1.4999999999999999E-2</v>
      </c>
    </row>
    <row r="603" spans="1:3" x14ac:dyDescent="0.25">
      <c r="A603" s="3">
        <v>0.59800000000000575</v>
      </c>
      <c r="B603" s="3">
        <v>0</v>
      </c>
      <c r="C603" s="3">
        <v>1.4999999999999999E-2</v>
      </c>
    </row>
    <row r="604" spans="1:3" x14ac:dyDescent="0.25">
      <c r="A604" s="3">
        <v>0.59900000000000586</v>
      </c>
      <c r="B604" s="3">
        <v>0</v>
      </c>
      <c r="C604" s="3">
        <v>1.4999999999999999E-2</v>
      </c>
    </row>
    <row r="605" spans="1:3" x14ac:dyDescent="0.25">
      <c r="A605" s="3">
        <v>0.60000000000000586</v>
      </c>
      <c r="B605" s="3">
        <v>0</v>
      </c>
      <c r="C605" s="3">
        <v>1.3999999999999999E-2</v>
      </c>
    </row>
    <row r="606" spans="1:3" x14ac:dyDescent="0.25">
      <c r="A606" s="3">
        <v>0.60100000000000586</v>
      </c>
      <c r="B606" s="3">
        <v>0</v>
      </c>
      <c r="C606" s="3">
        <v>1.3999999999999999E-2</v>
      </c>
    </row>
    <row r="607" spans="1:3" x14ac:dyDescent="0.25">
      <c r="A607" s="3">
        <v>0.60200000000000586</v>
      </c>
      <c r="B607" s="3">
        <v>0</v>
      </c>
      <c r="C607" s="3">
        <v>1.3999999999999999E-2</v>
      </c>
    </row>
    <row r="608" spans="1:3" x14ac:dyDescent="0.25">
      <c r="A608" s="3">
        <v>0.60300000000000586</v>
      </c>
      <c r="B608" s="3">
        <v>0</v>
      </c>
      <c r="C608" s="3">
        <v>1.3000000000000001E-2</v>
      </c>
    </row>
    <row r="609" spans="1:3" x14ac:dyDescent="0.25">
      <c r="A609" s="3">
        <v>0.60400000000000587</v>
      </c>
      <c r="B609" s="3">
        <v>0</v>
      </c>
      <c r="C609" s="3">
        <v>1.3000000000000001E-2</v>
      </c>
    </row>
    <row r="610" spans="1:3" x14ac:dyDescent="0.25">
      <c r="A610" s="3">
        <v>0.60500000000000587</v>
      </c>
      <c r="B610" s="3">
        <v>0</v>
      </c>
      <c r="C610" s="3">
        <v>1.3000000000000001E-2</v>
      </c>
    </row>
    <row r="611" spans="1:3" x14ac:dyDescent="0.25">
      <c r="A611" s="3">
        <v>0.60600000000000587</v>
      </c>
      <c r="B611" s="3">
        <v>0</v>
      </c>
      <c r="C611" s="3">
        <v>1.3000000000000001E-2</v>
      </c>
    </row>
    <row r="612" spans="1:3" x14ac:dyDescent="0.25">
      <c r="A612" s="3">
        <v>0.60700000000000598</v>
      </c>
      <c r="B612" s="3">
        <v>0</v>
      </c>
      <c r="C612" s="3">
        <v>1.2E-2</v>
      </c>
    </row>
    <row r="613" spans="1:3" x14ac:dyDescent="0.25">
      <c r="A613" s="3">
        <v>0.60800000000000598</v>
      </c>
      <c r="B613" s="3">
        <v>0</v>
      </c>
      <c r="C613" s="3">
        <v>1.2E-2</v>
      </c>
    </row>
    <row r="614" spans="1:3" x14ac:dyDescent="0.25">
      <c r="A614" s="3">
        <v>0.60900000000000598</v>
      </c>
      <c r="B614" s="3">
        <v>0</v>
      </c>
      <c r="C614" s="3">
        <v>1.2E-2</v>
      </c>
    </row>
    <row r="615" spans="1:3" x14ac:dyDescent="0.25">
      <c r="A615" s="3">
        <v>0.61000000000000598</v>
      </c>
      <c r="B615" s="3">
        <v>0</v>
      </c>
      <c r="C615" s="3">
        <v>1.1000000000000001E-2</v>
      </c>
    </row>
    <row r="616" spans="1:3" x14ac:dyDescent="0.25">
      <c r="A616" s="3">
        <v>0.61100000000000598</v>
      </c>
      <c r="B616" s="3">
        <v>0</v>
      </c>
      <c r="C616" s="3">
        <v>1.1000000000000001E-2</v>
      </c>
    </row>
    <row r="617" spans="1:3" x14ac:dyDescent="0.25">
      <c r="A617" s="3">
        <v>0.61200000000000598</v>
      </c>
      <c r="B617" s="3">
        <v>0</v>
      </c>
      <c r="C617" s="3">
        <v>1.1000000000000001E-2</v>
      </c>
    </row>
    <row r="618" spans="1:3" x14ac:dyDescent="0.25">
      <c r="A618" s="3">
        <v>0.61300000000000598</v>
      </c>
      <c r="B618" s="3">
        <v>0</v>
      </c>
      <c r="C618" s="3">
        <v>1.1000000000000001E-2</v>
      </c>
    </row>
    <row r="619" spans="1:3" x14ac:dyDescent="0.25">
      <c r="A619" s="3">
        <v>0.61400000000000599</v>
      </c>
      <c r="B619" s="3">
        <v>0</v>
      </c>
      <c r="C619" s="3">
        <v>0.01</v>
      </c>
    </row>
    <row r="620" spans="1:3" x14ac:dyDescent="0.25">
      <c r="A620" s="3">
        <v>0.61500000000000599</v>
      </c>
      <c r="B620" s="3">
        <v>0</v>
      </c>
      <c r="C620" s="3">
        <v>0.01</v>
      </c>
    </row>
    <row r="621" spans="1:3" x14ac:dyDescent="0.25">
      <c r="A621" s="3">
        <v>0.6160000000000061</v>
      </c>
      <c r="B621" s="3">
        <v>0</v>
      </c>
      <c r="C621" s="3">
        <v>0.01</v>
      </c>
    </row>
    <row r="622" spans="1:3" x14ac:dyDescent="0.25">
      <c r="A622" s="3">
        <v>0.6170000000000061</v>
      </c>
      <c r="B622" s="3">
        <v>0</v>
      </c>
      <c r="C622" s="3">
        <v>0.01</v>
      </c>
    </row>
    <row r="623" spans="1:3" x14ac:dyDescent="0.25">
      <c r="A623" s="3">
        <v>0.6180000000000061</v>
      </c>
      <c r="B623" s="3">
        <v>0</v>
      </c>
      <c r="C623" s="3">
        <v>9.0000000000000011E-3</v>
      </c>
    </row>
    <row r="624" spans="1:3" x14ac:dyDescent="0.25">
      <c r="A624" s="3">
        <v>0.6190000000000061</v>
      </c>
      <c r="B624" s="3">
        <v>0</v>
      </c>
      <c r="C624" s="3">
        <v>9.0000000000000011E-3</v>
      </c>
    </row>
    <row r="625" spans="1:3" x14ac:dyDescent="0.25">
      <c r="A625" s="3">
        <v>0.6200000000000061</v>
      </c>
      <c r="B625" s="3">
        <v>0</v>
      </c>
      <c r="C625" s="3">
        <v>9.0000000000000011E-3</v>
      </c>
    </row>
    <row r="626" spans="1:3" x14ac:dyDescent="0.25">
      <c r="A626" s="3">
        <v>0.6210000000000061</v>
      </c>
      <c r="B626" s="3">
        <v>0</v>
      </c>
      <c r="C626" s="3">
        <v>9.0000000000000011E-3</v>
      </c>
    </row>
    <row r="627" spans="1:3" x14ac:dyDescent="0.25">
      <c r="A627" s="3">
        <v>0.6220000000000061</v>
      </c>
      <c r="B627" s="3">
        <v>0</v>
      </c>
      <c r="C627" s="3">
        <v>8.0000000000000002E-3</v>
      </c>
    </row>
    <row r="628" spans="1:3" x14ac:dyDescent="0.25">
      <c r="A628" s="3">
        <v>0.6230000000000061</v>
      </c>
      <c r="B628" s="3">
        <v>0</v>
      </c>
      <c r="C628" s="3">
        <v>8.0000000000000002E-3</v>
      </c>
    </row>
    <row r="629" spans="1:3" x14ac:dyDescent="0.25">
      <c r="A629" s="3">
        <v>0.62400000000000622</v>
      </c>
      <c r="B629" s="3">
        <v>0</v>
      </c>
      <c r="C629" s="3">
        <v>8.0000000000000002E-3</v>
      </c>
    </row>
    <row r="630" spans="1:3" x14ac:dyDescent="0.25">
      <c r="A630" s="3">
        <v>0.62500000000000622</v>
      </c>
      <c r="B630" s="3">
        <v>0</v>
      </c>
      <c r="C630" s="3">
        <v>8.0000000000000002E-3</v>
      </c>
    </row>
    <row r="631" spans="1:3" x14ac:dyDescent="0.25">
      <c r="A631" s="3">
        <v>0.62600000000000622</v>
      </c>
      <c r="B631" s="3">
        <v>0</v>
      </c>
      <c r="C631" s="3">
        <v>8.0000000000000002E-3</v>
      </c>
    </row>
    <row r="632" spans="1:3" x14ac:dyDescent="0.25">
      <c r="A632" s="3">
        <v>0.62700000000000622</v>
      </c>
      <c r="B632" s="3">
        <v>0</v>
      </c>
      <c r="C632" s="3">
        <v>6.9999999999999993E-3</v>
      </c>
    </row>
    <row r="633" spans="1:3" x14ac:dyDescent="0.25">
      <c r="A633" s="3">
        <v>0.62800000000000622</v>
      </c>
      <c r="B633" s="3">
        <v>0</v>
      </c>
      <c r="C633" s="3">
        <v>6.9999999999999993E-3</v>
      </c>
    </row>
    <row r="634" spans="1:3" x14ac:dyDescent="0.25">
      <c r="A634" s="3">
        <v>0.62900000000000622</v>
      </c>
      <c r="B634" s="3">
        <v>0</v>
      </c>
      <c r="C634" s="3">
        <v>6.9999999999999993E-3</v>
      </c>
    </row>
    <row r="635" spans="1:3" x14ac:dyDescent="0.25">
      <c r="A635" s="3">
        <v>0.63000000000000622</v>
      </c>
      <c r="B635" s="3">
        <v>0</v>
      </c>
      <c r="C635" s="3">
        <v>6.9999999999999993E-3</v>
      </c>
    </row>
    <row r="636" spans="1:3" x14ac:dyDescent="0.25">
      <c r="A636" s="3">
        <v>0.63100000000000622</v>
      </c>
      <c r="B636" s="3">
        <v>0</v>
      </c>
      <c r="C636" s="3">
        <v>6.9999999999999993E-3</v>
      </c>
    </row>
    <row r="637" spans="1:3" x14ac:dyDescent="0.25">
      <c r="A637" s="3">
        <v>0.63200000000000633</v>
      </c>
      <c r="B637" s="3">
        <v>0</v>
      </c>
      <c r="C637" s="3">
        <v>6.0000000000000001E-3</v>
      </c>
    </row>
    <row r="638" spans="1:3" x14ac:dyDescent="0.25">
      <c r="A638" s="3">
        <v>0.63300000000000634</v>
      </c>
      <c r="B638" s="3">
        <v>0</v>
      </c>
      <c r="C638" s="3">
        <v>6.0000000000000001E-3</v>
      </c>
    </row>
    <row r="639" spans="1:3" x14ac:dyDescent="0.25">
      <c r="A639" s="3">
        <v>0.63400000000000634</v>
      </c>
      <c r="B639" s="3">
        <v>0</v>
      </c>
      <c r="C639" s="3">
        <v>6.0000000000000001E-3</v>
      </c>
    </row>
    <row r="640" spans="1:3" x14ac:dyDescent="0.25">
      <c r="A640" s="3">
        <v>0.63500000000000634</v>
      </c>
      <c r="B640" s="3">
        <v>0</v>
      </c>
      <c r="C640" s="3">
        <v>6.0000000000000001E-3</v>
      </c>
    </row>
    <row r="641" spans="1:3" x14ac:dyDescent="0.25">
      <c r="A641" s="3">
        <v>0.63600000000000634</v>
      </c>
      <c r="B641" s="3">
        <v>0</v>
      </c>
      <c r="C641" s="3">
        <v>6.0000000000000001E-3</v>
      </c>
    </row>
    <row r="642" spans="1:3" x14ac:dyDescent="0.25">
      <c r="A642" s="3">
        <v>0.63700000000000634</v>
      </c>
      <c r="B642" s="3">
        <v>0</v>
      </c>
      <c r="C642" s="3">
        <v>5.0000000000000001E-3</v>
      </c>
    </row>
    <row r="643" spans="1:3" x14ac:dyDescent="0.25">
      <c r="A643" s="3">
        <v>0.63800000000000634</v>
      </c>
      <c r="B643" s="3">
        <v>0</v>
      </c>
      <c r="C643" s="3">
        <v>5.0000000000000001E-3</v>
      </c>
    </row>
    <row r="644" spans="1:3" x14ac:dyDescent="0.25">
      <c r="A644" s="3">
        <v>0.63900000000000634</v>
      </c>
      <c r="B644" s="3">
        <v>0</v>
      </c>
      <c r="C644" s="3">
        <v>5.0000000000000001E-3</v>
      </c>
    </row>
    <row r="645" spans="1:3" x14ac:dyDescent="0.25">
      <c r="A645" s="3">
        <v>0.64000000000000634</v>
      </c>
      <c r="B645" s="3">
        <v>0</v>
      </c>
      <c r="C645" s="3">
        <v>5.0000000000000001E-3</v>
      </c>
    </row>
    <row r="646" spans="1:3" x14ac:dyDescent="0.25">
      <c r="A646" s="3">
        <v>0.64100000000000634</v>
      </c>
      <c r="B646" s="3">
        <v>0</v>
      </c>
      <c r="C646" s="3">
        <v>5.0000000000000001E-3</v>
      </c>
    </row>
    <row r="647" spans="1:3" x14ac:dyDescent="0.25">
      <c r="A647" s="3">
        <v>0.64200000000000623</v>
      </c>
      <c r="B647" s="3">
        <v>0</v>
      </c>
      <c r="C647" s="3">
        <v>4.0000000000000001E-3</v>
      </c>
    </row>
    <row r="648" spans="1:3" x14ac:dyDescent="0.25">
      <c r="A648" s="3">
        <v>0.64300000000000623</v>
      </c>
      <c r="B648" s="3">
        <v>0</v>
      </c>
      <c r="C648" s="3">
        <v>4.0000000000000001E-3</v>
      </c>
    </row>
    <row r="649" spans="1:3" x14ac:dyDescent="0.25">
      <c r="A649" s="3">
        <v>0.64400000000000612</v>
      </c>
      <c r="B649" s="3">
        <v>0</v>
      </c>
      <c r="C649" s="3">
        <v>4.0000000000000001E-3</v>
      </c>
    </row>
    <row r="650" spans="1:3" x14ac:dyDescent="0.25">
      <c r="A650" s="3">
        <v>0.64500000000000612</v>
      </c>
      <c r="B650" s="3">
        <v>0</v>
      </c>
      <c r="C650" s="3">
        <v>4.0000000000000001E-3</v>
      </c>
    </row>
    <row r="651" spans="1:3" x14ac:dyDescent="0.25">
      <c r="A651" s="3">
        <v>0.64600000000000601</v>
      </c>
      <c r="B651" s="3">
        <v>0</v>
      </c>
      <c r="C651" s="3">
        <v>4.0000000000000001E-3</v>
      </c>
    </row>
    <row r="652" spans="1:3" x14ac:dyDescent="0.25">
      <c r="A652" s="3">
        <v>0.64700000000000601</v>
      </c>
      <c r="B652" s="3">
        <v>0</v>
      </c>
      <c r="C652" s="3">
        <v>3.0000000000000001E-3</v>
      </c>
    </row>
    <row r="653" spans="1:3" x14ac:dyDescent="0.25">
      <c r="A653" s="3">
        <v>0.6480000000000059</v>
      </c>
      <c r="B653" s="3">
        <v>0</v>
      </c>
      <c r="C653" s="3">
        <v>3.0000000000000001E-3</v>
      </c>
    </row>
    <row r="654" spans="1:3" x14ac:dyDescent="0.25">
      <c r="A654" s="3">
        <v>0.64900000000000591</v>
      </c>
      <c r="B654" s="3">
        <v>0</v>
      </c>
      <c r="C654" s="3">
        <v>3.0000000000000001E-3</v>
      </c>
    </row>
    <row r="655" spans="1:3" x14ac:dyDescent="0.25">
      <c r="A655" s="3">
        <v>0.6500000000000058</v>
      </c>
      <c r="B655" s="3">
        <v>0</v>
      </c>
      <c r="C655" s="3">
        <v>3.0000000000000001E-3</v>
      </c>
    </row>
    <row r="656" spans="1:3" x14ac:dyDescent="0.25">
      <c r="A656" s="3">
        <v>0.6510000000000058</v>
      </c>
      <c r="B656" s="3">
        <v>0</v>
      </c>
      <c r="C656" s="3">
        <v>3.0000000000000001E-3</v>
      </c>
    </row>
    <row r="657" spans="1:3" x14ac:dyDescent="0.25">
      <c r="A657" s="3">
        <v>0.65200000000000569</v>
      </c>
      <c r="B657" s="3">
        <v>0</v>
      </c>
      <c r="C657" s="3">
        <v>2E-3</v>
      </c>
    </row>
    <row r="658" spans="1:3" x14ac:dyDescent="0.25">
      <c r="A658" s="3">
        <v>0.65300000000000569</v>
      </c>
      <c r="B658" s="3">
        <v>0</v>
      </c>
      <c r="C658" s="3">
        <v>2E-3</v>
      </c>
    </row>
    <row r="659" spans="1:3" x14ac:dyDescent="0.25">
      <c r="A659" s="3">
        <v>0.65400000000000558</v>
      </c>
      <c r="B659" s="3">
        <v>0</v>
      </c>
      <c r="C659" s="3">
        <v>2E-3</v>
      </c>
    </row>
    <row r="660" spans="1:3" x14ac:dyDescent="0.25">
      <c r="A660" s="3">
        <v>0.65500000000000558</v>
      </c>
      <c r="B660" s="3">
        <v>0</v>
      </c>
      <c r="C660" s="3">
        <v>2E-3</v>
      </c>
    </row>
    <row r="661" spans="1:3" x14ac:dyDescent="0.25">
      <c r="A661" s="3">
        <v>0.65600000000000547</v>
      </c>
      <c r="B661" s="3">
        <v>0</v>
      </c>
      <c r="C661" s="3">
        <v>1E-3</v>
      </c>
    </row>
    <row r="662" spans="1:3" x14ac:dyDescent="0.25">
      <c r="A662" s="3">
        <v>0.65700000000000547</v>
      </c>
      <c r="B662" s="3">
        <v>0</v>
      </c>
      <c r="C662" s="3">
        <v>1E-3</v>
      </c>
    </row>
    <row r="663" spans="1:3" x14ac:dyDescent="0.25">
      <c r="A663" s="3">
        <v>0.65800000000000536</v>
      </c>
      <c r="B663" s="3">
        <v>0</v>
      </c>
      <c r="C663" s="3">
        <v>1E-3</v>
      </c>
    </row>
    <row r="664" spans="1:3" x14ac:dyDescent="0.25">
      <c r="A664" s="3">
        <v>0.65900000000000536</v>
      </c>
      <c r="B664" s="3">
        <v>0</v>
      </c>
      <c r="C664" s="3">
        <v>1E-3</v>
      </c>
    </row>
    <row r="665" spans="1:3" x14ac:dyDescent="0.25">
      <c r="A665" s="3">
        <v>0.66000000000000525</v>
      </c>
      <c r="B665" s="3">
        <v>0</v>
      </c>
      <c r="C665" s="3">
        <v>0</v>
      </c>
    </row>
    <row r="666" spans="1:3" x14ac:dyDescent="0.25">
      <c r="A666" s="3">
        <v>0.66100000000000525</v>
      </c>
      <c r="B666" s="3">
        <v>0</v>
      </c>
      <c r="C666" s="3">
        <v>0</v>
      </c>
    </row>
    <row r="667" spans="1:3" x14ac:dyDescent="0.25">
      <c r="A667" s="3">
        <v>0.66200000000000514</v>
      </c>
      <c r="B667" s="3">
        <v>0</v>
      </c>
      <c r="C667" s="3">
        <v>0</v>
      </c>
    </row>
    <row r="668" spans="1:3" x14ac:dyDescent="0.25">
      <c r="A668" s="3">
        <v>0.66300000000000514</v>
      </c>
      <c r="B668" s="3">
        <v>0</v>
      </c>
      <c r="C668" s="3">
        <v>0</v>
      </c>
    </row>
    <row r="669" spans="1:3" x14ac:dyDescent="0.25">
      <c r="A669" s="3">
        <v>0.66400000000000503</v>
      </c>
      <c r="B669" s="3">
        <v>0</v>
      </c>
      <c r="C669" s="3">
        <v>0</v>
      </c>
    </row>
    <row r="670" spans="1:3" x14ac:dyDescent="0.25">
      <c r="A670" s="3">
        <v>0.66500000000000492</v>
      </c>
      <c r="B670" s="3">
        <v>0</v>
      </c>
      <c r="C670" s="3">
        <v>0</v>
      </c>
    </row>
    <row r="671" spans="1:3" x14ac:dyDescent="0.25">
      <c r="A671" s="3">
        <v>0.66600000000000492</v>
      </c>
      <c r="B671" s="3">
        <v>0</v>
      </c>
      <c r="C671" s="3">
        <v>0</v>
      </c>
    </row>
    <row r="672" spans="1:3" x14ac:dyDescent="0.25">
      <c r="A672" s="3">
        <v>0.66700000000000481</v>
      </c>
      <c r="B672" s="3">
        <v>0</v>
      </c>
      <c r="C672" s="3">
        <v>0</v>
      </c>
    </row>
    <row r="673" spans="1:3" x14ac:dyDescent="0.25">
      <c r="A673" s="3">
        <v>0.66800000000000481</v>
      </c>
      <c r="B673" s="3">
        <v>0</v>
      </c>
      <c r="C673" s="3">
        <v>0</v>
      </c>
    </row>
    <row r="674" spans="1:3" x14ac:dyDescent="0.25">
      <c r="A674" s="3">
        <v>0.6690000000000047</v>
      </c>
      <c r="B674" s="3">
        <v>0</v>
      </c>
      <c r="C674" s="3">
        <v>0</v>
      </c>
    </row>
    <row r="675" spans="1:3" x14ac:dyDescent="0.25">
      <c r="A675" s="3">
        <v>0.6700000000000047</v>
      </c>
      <c r="B675" s="3">
        <v>0</v>
      </c>
      <c r="C675" s="3">
        <v>0</v>
      </c>
    </row>
    <row r="676" spans="1:3" x14ac:dyDescent="0.25">
      <c r="A676" s="3">
        <v>0.67100000000000459</v>
      </c>
      <c r="B676" s="3">
        <v>0</v>
      </c>
      <c r="C676" s="3">
        <v>0</v>
      </c>
    </row>
    <row r="677" spans="1:3" x14ac:dyDescent="0.25">
      <c r="A677" s="3">
        <v>0.67200000000000459</v>
      </c>
      <c r="B677" s="3">
        <v>0</v>
      </c>
      <c r="C677" s="3">
        <v>0</v>
      </c>
    </row>
    <row r="678" spans="1:3" x14ac:dyDescent="0.25">
      <c r="A678" s="3">
        <v>0.67300000000000448</v>
      </c>
      <c r="B678" s="3">
        <v>0</v>
      </c>
      <c r="C678" s="3">
        <v>0</v>
      </c>
    </row>
    <row r="679" spans="1:3" x14ac:dyDescent="0.25">
      <c r="A679" s="3">
        <v>0.67400000000000448</v>
      </c>
      <c r="B679" s="3">
        <v>0</v>
      </c>
      <c r="C679" s="3">
        <v>0</v>
      </c>
    </row>
    <row r="680" spans="1:3" x14ac:dyDescent="0.25">
      <c r="A680" s="3">
        <v>0.67500000000000437</v>
      </c>
      <c r="B680" s="3">
        <v>0</v>
      </c>
      <c r="C680" s="3">
        <v>0</v>
      </c>
    </row>
    <row r="681" spans="1:3" x14ac:dyDescent="0.25">
      <c r="A681" s="3">
        <v>0.67600000000000438</v>
      </c>
      <c r="B681" s="3">
        <v>0</v>
      </c>
      <c r="C681" s="3">
        <v>0</v>
      </c>
    </row>
    <row r="682" spans="1:3" x14ac:dyDescent="0.25">
      <c r="A682" s="3">
        <v>0.67700000000000427</v>
      </c>
      <c r="B682" s="3">
        <v>0</v>
      </c>
      <c r="C682" s="3">
        <v>0</v>
      </c>
    </row>
    <row r="683" spans="1:3" x14ac:dyDescent="0.25">
      <c r="A683" s="3">
        <v>0.67800000000000427</v>
      </c>
      <c r="B683" s="3">
        <v>0</v>
      </c>
      <c r="C683" s="3">
        <v>0</v>
      </c>
    </row>
    <row r="684" spans="1:3" x14ac:dyDescent="0.25">
      <c r="A684" s="3">
        <v>0.67900000000000416</v>
      </c>
      <c r="B684" s="3">
        <v>0</v>
      </c>
      <c r="C684" s="3">
        <v>0</v>
      </c>
    </row>
    <row r="685" spans="1:3" x14ac:dyDescent="0.25">
      <c r="A685" s="3">
        <v>0.68000000000000416</v>
      </c>
      <c r="B685" s="3">
        <v>0</v>
      </c>
      <c r="C685" s="3">
        <v>0</v>
      </c>
    </row>
    <row r="686" spans="1:3" x14ac:dyDescent="0.25">
      <c r="A686" s="3">
        <v>0.68100000000000405</v>
      </c>
      <c r="B686" s="3">
        <v>0</v>
      </c>
      <c r="C686" s="3">
        <v>0</v>
      </c>
    </row>
    <row r="687" spans="1:3" x14ac:dyDescent="0.25">
      <c r="A687" s="3">
        <v>0.68200000000000405</v>
      </c>
      <c r="B687" s="3">
        <v>0</v>
      </c>
      <c r="C687" s="3">
        <v>0</v>
      </c>
    </row>
    <row r="688" spans="1:3" x14ac:dyDescent="0.25">
      <c r="A688" s="3">
        <v>0.68300000000000394</v>
      </c>
      <c r="B688" s="3">
        <v>0</v>
      </c>
      <c r="C688" s="3">
        <v>0</v>
      </c>
    </row>
    <row r="689" spans="1:3" x14ac:dyDescent="0.25">
      <c r="A689" s="3">
        <v>0.68400000000000394</v>
      </c>
      <c r="B689" s="3">
        <v>0</v>
      </c>
      <c r="C689" s="3">
        <v>0</v>
      </c>
    </row>
    <row r="690" spans="1:3" x14ac:dyDescent="0.25">
      <c r="A690" s="3">
        <v>0.68500000000000383</v>
      </c>
      <c r="B690" s="3">
        <v>0</v>
      </c>
      <c r="C690" s="3">
        <v>0</v>
      </c>
    </row>
    <row r="691" spans="1:3" x14ac:dyDescent="0.25">
      <c r="A691" s="3">
        <v>0.68600000000000383</v>
      </c>
      <c r="B691" s="3">
        <v>0</v>
      </c>
      <c r="C691" s="3">
        <v>0</v>
      </c>
    </row>
    <row r="692" spans="1:3" x14ac:dyDescent="0.25">
      <c r="A692" s="3">
        <v>0.68700000000000372</v>
      </c>
      <c r="B692" s="3">
        <v>0</v>
      </c>
      <c r="C692" s="3">
        <v>0</v>
      </c>
    </row>
    <row r="693" spans="1:3" x14ac:dyDescent="0.25">
      <c r="A693" s="3">
        <v>0.68800000000000372</v>
      </c>
      <c r="B693" s="3">
        <v>0</v>
      </c>
      <c r="C693" s="3">
        <v>0</v>
      </c>
    </row>
    <row r="694" spans="1:3" x14ac:dyDescent="0.25">
      <c r="A694" s="3">
        <v>0.68900000000000361</v>
      </c>
      <c r="B694" s="3">
        <v>0</v>
      </c>
      <c r="C694" s="3">
        <v>0</v>
      </c>
    </row>
    <row r="695" spans="1:3" x14ac:dyDescent="0.25">
      <c r="A695" s="3">
        <v>0.6900000000000035</v>
      </c>
      <c r="B695" s="3">
        <v>0</v>
      </c>
      <c r="C695" s="3">
        <v>0</v>
      </c>
    </row>
    <row r="696" spans="1:3" x14ac:dyDescent="0.25">
      <c r="A696" s="3">
        <v>0.6910000000000035</v>
      </c>
      <c r="B696" s="3">
        <v>0</v>
      </c>
      <c r="C696" s="3">
        <v>0</v>
      </c>
    </row>
    <row r="697" spans="1:3" x14ac:dyDescent="0.25">
      <c r="A697" s="3">
        <v>0.69200000000000339</v>
      </c>
      <c r="B697" s="3">
        <v>0</v>
      </c>
      <c r="C697" s="3">
        <v>0</v>
      </c>
    </row>
    <row r="698" spans="1:3" x14ac:dyDescent="0.25">
      <c r="A698" s="3">
        <v>0.69300000000000339</v>
      </c>
      <c r="B698" s="3">
        <v>0</v>
      </c>
      <c r="C698" s="3">
        <v>0</v>
      </c>
    </row>
    <row r="699" spans="1:3" x14ac:dyDescent="0.25">
      <c r="A699" s="3">
        <v>0.69400000000000328</v>
      </c>
      <c r="B699" s="3">
        <v>0</v>
      </c>
      <c r="C699" s="3">
        <v>0</v>
      </c>
    </row>
    <row r="700" spans="1:3" x14ac:dyDescent="0.25">
      <c r="A700" s="3">
        <v>0.69500000000000328</v>
      </c>
      <c r="B700" s="3">
        <v>0</v>
      </c>
      <c r="C700" s="3">
        <v>0</v>
      </c>
    </row>
    <row r="701" spans="1:3" x14ac:dyDescent="0.25">
      <c r="A701" s="3">
        <v>0.69600000000000317</v>
      </c>
      <c r="B701" s="3">
        <v>0</v>
      </c>
      <c r="C701" s="3">
        <v>0</v>
      </c>
    </row>
    <row r="702" spans="1:3" x14ac:dyDescent="0.25">
      <c r="A702" s="3">
        <v>0.69700000000000317</v>
      </c>
      <c r="B702" s="3">
        <v>0</v>
      </c>
      <c r="C702" s="3">
        <v>0</v>
      </c>
    </row>
    <row r="703" spans="1:3" x14ac:dyDescent="0.25">
      <c r="A703" s="3">
        <v>0.69800000000000306</v>
      </c>
      <c r="B703" s="3">
        <v>0</v>
      </c>
      <c r="C703" s="3">
        <v>0</v>
      </c>
    </row>
    <row r="704" spans="1:3" x14ac:dyDescent="0.25">
      <c r="A704" s="3">
        <v>0.69900000000000306</v>
      </c>
      <c r="B704" s="3">
        <v>0</v>
      </c>
      <c r="C704" s="3">
        <v>0</v>
      </c>
    </row>
    <row r="705" spans="1:3" x14ac:dyDescent="0.25">
      <c r="A705" s="3">
        <v>0.70000000000000295</v>
      </c>
      <c r="B705" s="3">
        <v>0</v>
      </c>
      <c r="C705" s="3">
        <v>0</v>
      </c>
    </row>
    <row r="706" spans="1:3" x14ac:dyDescent="0.25">
      <c r="A706" s="3">
        <v>0.70100000000000295</v>
      </c>
      <c r="B706" s="3">
        <v>0</v>
      </c>
      <c r="C706" s="3">
        <v>0</v>
      </c>
    </row>
    <row r="707" spans="1:3" x14ac:dyDescent="0.25">
      <c r="A707" s="3">
        <v>0.70200000000000284</v>
      </c>
      <c r="B707" s="3">
        <v>0</v>
      </c>
      <c r="C707" s="3">
        <v>0</v>
      </c>
    </row>
    <row r="708" spans="1:3" x14ac:dyDescent="0.25">
      <c r="A708" s="3">
        <v>0.70300000000000284</v>
      </c>
      <c r="B708" s="3">
        <v>0</v>
      </c>
      <c r="C708" s="3">
        <v>0</v>
      </c>
    </row>
    <row r="709" spans="1:3" x14ac:dyDescent="0.25">
      <c r="A709" s="3">
        <v>0.70400000000000273</v>
      </c>
      <c r="B709" s="3">
        <v>0</v>
      </c>
      <c r="C709" s="3">
        <v>0</v>
      </c>
    </row>
    <row r="710" spans="1:3" x14ac:dyDescent="0.25">
      <c r="A710" s="3">
        <v>0.70500000000000274</v>
      </c>
      <c r="B710" s="3">
        <v>0</v>
      </c>
      <c r="C710" s="3">
        <v>0</v>
      </c>
    </row>
    <row r="711" spans="1:3" x14ac:dyDescent="0.25">
      <c r="A711" s="3">
        <v>0.70600000000000263</v>
      </c>
      <c r="B711" s="3">
        <v>0</v>
      </c>
      <c r="C711" s="3">
        <v>0</v>
      </c>
    </row>
    <row r="712" spans="1:3" x14ac:dyDescent="0.25">
      <c r="A712" s="3">
        <v>0.70700000000000263</v>
      </c>
      <c r="B712" s="3">
        <v>0</v>
      </c>
      <c r="C712" s="3">
        <v>0</v>
      </c>
    </row>
    <row r="713" spans="1:3" x14ac:dyDescent="0.25">
      <c r="A713" s="3">
        <v>0.70800000000000252</v>
      </c>
      <c r="B713" s="3">
        <v>0</v>
      </c>
      <c r="C713" s="3">
        <v>0</v>
      </c>
    </row>
    <row r="714" spans="1:3" x14ac:dyDescent="0.25">
      <c r="A714" s="3">
        <v>0.70900000000000252</v>
      </c>
      <c r="B714" s="3">
        <v>0</v>
      </c>
      <c r="C714" s="3">
        <v>0</v>
      </c>
    </row>
    <row r="715" spans="1:3" x14ac:dyDescent="0.25">
      <c r="A715" s="3">
        <v>0.71000000000000241</v>
      </c>
      <c r="B715" s="3">
        <v>0</v>
      </c>
      <c r="C715" s="3">
        <v>0</v>
      </c>
    </row>
    <row r="716" spans="1:3" x14ac:dyDescent="0.25">
      <c r="A716" s="3">
        <v>0.71100000000000241</v>
      </c>
      <c r="B716" s="3">
        <v>0</v>
      </c>
      <c r="C716" s="3">
        <v>0</v>
      </c>
    </row>
    <row r="717" spans="1:3" x14ac:dyDescent="0.25">
      <c r="A717" s="3">
        <v>0.7120000000000023</v>
      </c>
      <c r="B717" s="3">
        <v>0</v>
      </c>
      <c r="C717" s="3">
        <v>0</v>
      </c>
    </row>
    <row r="718" spans="1:3" x14ac:dyDescent="0.25">
      <c r="A718" s="3">
        <v>0.7130000000000023</v>
      </c>
      <c r="B718" s="3">
        <v>0</v>
      </c>
      <c r="C718" s="3">
        <v>0</v>
      </c>
    </row>
    <row r="719" spans="1:3" x14ac:dyDescent="0.25">
      <c r="A719" s="3">
        <v>0.71400000000000219</v>
      </c>
      <c r="B719" s="3">
        <v>0</v>
      </c>
      <c r="C719" s="3">
        <v>0</v>
      </c>
    </row>
    <row r="720" spans="1:3" x14ac:dyDescent="0.25">
      <c r="A720" s="3">
        <v>0.71500000000000208</v>
      </c>
      <c r="B720" s="3">
        <v>0</v>
      </c>
      <c r="C720" s="3">
        <v>0</v>
      </c>
    </row>
    <row r="721" spans="1:3" x14ac:dyDescent="0.25">
      <c r="A721" s="3">
        <v>0.71600000000000208</v>
      </c>
      <c r="B721" s="3">
        <v>0</v>
      </c>
      <c r="C721" s="3">
        <v>0</v>
      </c>
    </row>
    <row r="722" spans="1:3" x14ac:dyDescent="0.25">
      <c r="A722" s="3">
        <v>0.71700000000000197</v>
      </c>
      <c r="B722" s="3">
        <v>0</v>
      </c>
      <c r="C722" s="3">
        <v>0</v>
      </c>
    </row>
    <row r="723" spans="1:3" x14ac:dyDescent="0.25">
      <c r="A723" s="3">
        <v>0.71800000000000197</v>
      </c>
      <c r="B723" s="3">
        <v>0</v>
      </c>
      <c r="C723" s="3">
        <v>0</v>
      </c>
    </row>
    <row r="724" spans="1:3" x14ac:dyDescent="0.25">
      <c r="A724" s="3">
        <v>0.71900000000000186</v>
      </c>
      <c r="B724" s="3">
        <v>0</v>
      </c>
      <c r="C724" s="3">
        <v>0</v>
      </c>
    </row>
    <row r="725" spans="1:3" x14ac:dyDescent="0.25">
      <c r="A725" s="3">
        <v>0.72000000000000186</v>
      </c>
      <c r="B725" s="3">
        <v>0</v>
      </c>
      <c r="C725" s="3">
        <v>0</v>
      </c>
    </row>
    <row r="726" spans="1:3" x14ac:dyDescent="0.25">
      <c r="A726" s="3">
        <v>0.72100000000000175</v>
      </c>
      <c r="B726" s="3">
        <v>0</v>
      </c>
      <c r="C726" s="3">
        <v>0</v>
      </c>
    </row>
    <row r="727" spans="1:3" x14ac:dyDescent="0.25">
      <c r="A727" s="3">
        <v>0.72200000000000175</v>
      </c>
      <c r="B727" s="3">
        <v>0</v>
      </c>
      <c r="C727" s="3">
        <v>0</v>
      </c>
    </row>
    <row r="728" spans="1:3" x14ac:dyDescent="0.25">
      <c r="A728" s="3">
        <v>0.72300000000000164</v>
      </c>
      <c r="B728" s="3">
        <v>0</v>
      </c>
      <c r="C728" s="3">
        <v>0</v>
      </c>
    </row>
    <row r="729" spans="1:3" x14ac:dyDescent="0.25">
      <c r="A729" s="3">
        <v>0.72400000000000164</v>
      </c>
      <c r="B729" s="3">
        <v>0</v>
      </c>
      <c r="C729" s="3">
        <v>0</v>
      </c>
    </row>
    <row r="730" spans="1:3" x14ac:dyDescent="0.25">
      <c r="A730" s="3">
        <v>0.72500000000000153</v>
      </c>
      <c r="B730" s="3">
        <v>0</v>
      </c>
      <c r="C730" s="3">
        <v>0</v>
      </c>
    </row>
    <row r="731" spans="1:3" x14ac:dyDescent="0.25">
      <c r="A731" s="3">
        <v>0.72600000000000153</v>
      </c>
      <c r="B731" s="3">
        <v>0</v>
      </c>
      <c r="C731" s="3">
        <v>0</v>
      </c>
    </row>
    <row r="732" spans="1:3" x14ac:dyDescent="0.25">
      <c r="A732" s="3">
        <v>0.72700000000000142</v>
      </c>
      <c r="B732" s="3">
        <v>0</v>
      </c>
      <c r="C732" s="3">
        <v>0</v>
      </c>
    </row>
    <row r="733" spans="1:3" x14ac:dyDescent="0.25">
      <c r="A733" s="3">
        <v>0.72800000000000142</v>
      </c>
      <c r="B733" s="3">
        <v>0</v>
      </c>
      <c r="C733" s="3">
        <v>0</v>
      </c>
    </row>
    <row r="734" spans="1:3" x14ac:dyDescent="0.25">
      <c r="A734" s="3">
        <v>0.72900000000000131</v>
      </c>
      <c r="B734" s="3">
        <v>0</v>
      </c>
      <c r="C734" s="3">
        <v>0</v>
      </c>
    </row>
    <row r="735" spans="1:3" x14ac:dyDescent="0.25">
      <c r="A735" s="3">
        <v>0.73000000000000131</v>
      </c>
      <c r="B735" s="3">
        <v>0</v>
      </c>
      <c r="C735" s="3">
        <v>0</v>
      </c>
    </row>
    <row r="736" spans="1:3" x14ac:dyDescent="0.25">
      <c r="A736" s="3">
        <v>0.7310000000000012</v>
      </c>
      <c r="B736" s="3">
        <v>0</v>
      </c>
      <c r="C736" s="3">
        <v>0</v>
      </c>
    </row>
    <row r="737" spans="1:3" x14ac:dyDescent="0.25">
      <c r="A737" s="3">
        <v>0.73200000000000121</v>
      </c>
      <c r="B737" s="3">
        <v>0</v>
      </c>
      <c r="C737" s="3">
        <v>0</v>
      </c>
    </row>
    <row r="738" spans="1:3" x14ac:dyDescent="0.25">
      <c r="A738" s="3">
        <v>0.7330000000000011</v>
      </c>
      <c r="B738" s="3">
        <v>0</v>
      </c>
      <c r="C738" s="3">
        <v>0</v>
      </c>
    </row>
    <row r="739" spans="1:3" x14ac:dyDescent="0.25">
      <c r="A739" s="3">
        <v>0.7340000000000011</v>
      </c>
      <c r="B739" s="3">
        <v>0</v>
      </c>
      <c r="C739" s="3">
        <v>0</v>
      </c>
    </row>
    <row r="740" spans="1:3" x14ac:dyDescent="0.25">
      <c r="A740" s="3">
        <v>0.73500000000000099</v>
      </c>
      <c r="B740" s="3">
        <v>0</v>
      </c>
      <c r="C740" s="3">
        <v>0</v>
      </c>
    </row>
    <row r="741" spans="1:3" x14ac:dyDescent="0.25">
      <c r="A741" s="3">
        <v>0.73600000000000099</v>
      </c>
      <c r="B741" s="3">
        <v>0</v>
      </c>
      <c r="C741" s="3">
        <v>0</v>
      </c>
    </row>
    <row r="742" spans="1:3" x14ac:dyDescent="0.25">
      <c r="A742" s="3">
        <v>0.73700000000000088</v>
      </c>
      <c r="B742" s="3">
        <v>0</v>
      </c>
      <c r="C742" s="3">
        <v>0</v>
      </c>
    </row>
    <row r="743" spans="1:3" x14ac:dyDescent="0.25">
      <c r="A743" s="3">
        <v>0.73800000000000088</v>
      </c>
      <c r="B743" s="3">
        <v>0</v>
      </c>
      <c r="C743" s="3">
        <v>0</v>
      </c>
    </row>
    <row r="744" spans="1:3" x14ac:dyDescent="0.25">
      <c r="A744" s="3">
        <v>0.73900000000000077</v>
      </c>
      <c r="B744" s="3">
        <v>0</v>
      </c>
      <c r="C744" s="3">
        <v>0</v>
      </c>
    </row>
    <row r="745" spans="1:3" x14ac:dyDescent="0.25">
      <c r="A745" s="3">
        <v>0.74000000000000066</v>
      </c>
      <c r="B745" s="3">
        <v>0</v>
      </c>
      <c r="C745" s="3">
        <v>0</v>
      </c>
    </row>
    <row r="746" spans="1:3" x14ac:dyDescent="0.25">
      <c r="A746" s="3">
        <v>0.74100000000000066</v>
      </c>
      <c r="B746" s="3">
        <v>0</v>
      </c>
      <c r="C746" s="3">
        <v>0</v>
      </c>
    </row>
    <row r="747" spans="1:3" x14ac:dyDescent="0.25">
      <c r="A747" s="3">
        <v>0.74200000000000055</v>
      </c>
      <c r="B747" s="3">
        <v>0</v>
      </c>
      <c r="C747" s="3">
        <v>0</v>
      </c>
    </row>
    <row r="748" spans="1:3" x14ac:dyDescent="0.25">
      <c r="A748" s="3">
        <v>0.74300000000000055</v>
      </c>
      <c r="B748" s="3">
        <v>0</v>
      </c>
      <c r="C748" s="3">
        <v>0</v>
      </c>
    </row>
    <row r="749" spans="1:3" x14ac:dyDescent="0.25">
      <c r="A749" s="3">
        <v>0.74400000000000044</v>
      </c>
      <c r="B749" s="3">
        <v>0</v>
      </c>
      <c r="C749" s="3">
        <v>0</v>
      </c>
    </row>
    <row r="750" spans="1:3" x14ac:dyDescent="0.25">
      <c r="A750" s="3">
        <v>0.74500000000000044</v>
      </c>
      <c r="B750" s="3">
        <v>0</v>
      </c>
      <c r="C750" s="3">
        <v>0</v>
      </c>
    </row>
    <row r="751" spans="1:3" x14ac:dyDescent="0.25">
      <c r="A751" s="3">
        <v>0.74600000000000033</v>
      </c>
      <c r="B751" s="3">
        <v>0</v>
      </c>
      <c r="C751" s="3">
        <v>0</v>
      </c>
    </row>
    <row r="752" spans="1:3" x14ac:dyDescent="0.25">
      <c r="A752" s="3">
        <v>0.74700000000000033</v>
      </c>
      <c r="B752" s="3">
        <v>0</v>
      </c>
      <c r="C752" s="3">
        <v>0</v>
      </c>
    </row>
    <row r="753" spans="1:3" x14ac:dyDescent="0.25">
      <c r="A753" s="3">
        <v>0.74800000000000022</v>
      </c>
      <c r="B753" s="3">
        <v>0</v>
      </c>
      <c r="C753" s="3">
        <v>0</v>
      </c>
    </row>
    <row r="754" spans="1:3" x14ac:dyDescent="0.25">
      <c r="A754" s="3">
        <v>0.74900000000000022</v>
      </c>
      <c r="B754" s="3">
        <v>0</v>
      </c>
      <c r="C754" s="3">
        <v>0</v>
      </c>
    </row>
    <row r="755" spans="1:3" x14ac:dyDescent="0.25">
      <c r="A755" s="3">
        <v>0.75000000000000011</v>
      </c>
      <c r="B755" s="3">
        <v>0</v>
      </c>
      <c r="C755" s="3">
        <v>0</v>
      </c>
    </row>
    <row r="756" spans="1:3" x14ac:dyDescent="0.25">
      <c r="A756" s="3">
        <v>0.75100000000000011</v>
      </c>
      <c r="B756" s="3">
        <v>0</v>
      </c>
      <c r="C756" s="3">
        <v>0</v>
      </c>
    </row>
    <row r="757" spans="1:3" x14ac:dyDescent="0.25">
      <c r="A757" s="3">
        <v>0.752</v>
      </c>
      <c r="B757" s="3">
        <v>0</v>
      </c>
      <c r="C757" s="3">
        <v>0</v>
      </c>
    </row>
    <row r="758" spans="1:3" x14ac:dyDescent="0.25">
      <c r="A758" s="3">
        <v>0.753</v>
      </c>
      <c r="B758" s="3">
        <v>0</v>
      </c>
      <c r="C758" s="3">
        <v>0</v>
      </c>
    </row>
    <row r="759" spans="1:3" x14ac:dyDescent="0.25">
      <c r="A759" s="3">
        <v>0.75399999999999989</v>
      </c>
      <c r="B759" s="3">
        <v>0</v>
      </c>
      <c r="C759" s="3">
        <v>0</v>
      </c>
    </row>
    <row r="760" spans="1:3" x14ac:dyDescent="0.25">
      <c r="A760" s="3">
        <v>0.75499999999999989</v>
      </c>
      <c r="B760" s="3">
        <v>0</v>
      </c>
      <c r="C760" s="3">
        <v>0</v>
      </c>
    </row>
    <row r="761" spans="1:3" x14ac:dyDescent="0.25">
      <c r="A761" s="3">
        <v>0.75599999999999978</v>
      </c>
      <c r="B761" s="3">
        <v>0</v>
      </c>
      <c r="C761" s="3">
        <v>0</v>
      </c>
    </row>
    <row r="762" spans="1:3" x14ac:dyDescent="0.25">
      <c r="A762" s="3">
        <v>0.75699999999999978</v>
      </c>
      <c r="B762" s="3">
        <v>0</v>
      </c>
      <c r="C762" s="3">
        <v>0</v>
      </c>
    </row>
    <row r="763" spans="1:3" x14ac:dyDescent="0.25">
      <c r="A763" s="3">
        <v>0.75799999999999967</v>
      </c>
      <c r="B763" s="3">
        <v>0</v>
      </c>
      <c r="C763" s="3">
        <v>0</v>
      </c>
    </row>
    <row r="764" spans="1:3" x14ac:dyDescent="0.25">
      <c r="A764" s="3">
        <v>0.75899999999999967</v>
      </c>
      <c r="B764" s="3">
        <v>0</v>
      </c>
      <c r="C764" s="3">
        <v>0</v>
      </c>
    </row>
    <row r="765" spans="1:3" x14ac:dyDescent="0.25">
      <c r="A765" s="3">
        <v>0.75999999999999956</v>
      </c>
      <c r="B765" s="3">
        <v>0</v>
      </c>
      <c r="C765" s="3">
        <v>0</v>
      </c>
    </row>
    <row r="766" spans="1:3" x14ac:dyDescent="0.25">
      <c r="A766" s="3">
        <v>0.76099999999999957</v>
      </c>
      <c r="B766" s="3">
        <v>0</v>
      </c>
      <c r="C766" s="3">
        <v>0</v>
      </c>
    </row>
    <row r="767" spans="1:3" x14ac:dyDescent="0.25">
      <c r="A767" s="3">
        <v>0.76199999999999946</v>
      </c>
      <c r="B767" s="3">
        <v>0</v>
      </c>
      <c r="C767" s="3">
        <v>0</v>
      </c>
    </row>
    <row r="768" spans="1:3" x14ac:dyDescent="0.25">
      <c r="A768" s="3">
        <v>0.76299999999999946</v>
      </c>
      <c r="B768" s="3">
        <v>0</v>
      </c>
      <c r="C768" s="3">
        <v>0</v>
      </c>
    </row>
    <row r="769" spans="1:3" x14ac:dyDescent="0.25">
      <c r="A769" s="3">
        <v>0.76399999999999935</v>
      </c>
      <c r="B769" s="3">
        <v>0</v>
      </c>
      <c r="C769" s="3">
        <v>0</v>
      </c>
    </row>
    <row r="770" spans="1:3" x14ac:dyDescent="0.25">
      <c r="A770" s="3">
        <v>0.76499999999999924</v>
      </c>
      <c r="B770" s="3">
        <v>0</v>
      </c>
      <c r="C770" s="3">
        <v>0</v>
      </c>
    </row>
    <row r="771" spans="1:3" x14ac:dyDescent="0.25">
      <c r="A771" s="3">
        <v>0.76599999999999924</v>
      </c>
      <c r="B771" s="3">
        <v>0</v>
      </c>
      <c r="C771" s="3">
        <v>0</v>
      </c>
    </row>
    <row r="772" spans="1:3" x14ac:dyDescent="0.25">
      <c r="A772" s="3">
        <v>0.76699999999999913</v>
      </c>
      <c r="B772" s="3">
        <v>0</v>
      </c>
      <c r="C772" s="3">
        <v>0</v>
      </c>
    </row>
    <row r="773" spans="1:3" x14ac:dyDescent="0.25">
      <c r="A773" s="3">
        <v>0.76799999999999913</v>
      </c>
      <c r="B773" s="3">
        <v>0</v>
      </c>
      <c r="C773" s="3">
        <v>0</v>
      </c>
    </row>
    <row r="774" spans="1:3" x14ac:dyDescent="0.25">
      <c r="A774" s="3">
        <v>0.76899999999999902</v>
      </c>
      <c r="B774" s="3">
        <v>0</v>
      </c>
      <c r="C774" s="3">
        <v>0</v>
      </c>
    </row>
    <row r="775" spans="1:3" x14ac:dyDescent="0.25">
      <c r="A775" s="3">
        <v>0.76999999999999902</v>
      </c>
      <c r="B775" s="3">
        <v>0</v>
      </c>
      <c r="C775" s="3">
        <v>0</v>
      </c>
    </row>
    <row r="776" spans="1:3" x14ac:dyDescent="0.25">
      <c r="A776" s="3">
        <v>0.77099999999999891</v>
      </c>
      <c r="B776" s="3">
        <v>0</v>
      </c>
      <c r="C776" s="3">
        <v>0</v>
      </c>
    </row>
    <row r="777" spans="1:3" x14ac:dyDescent="0.25">
      <c r="A777" s="3">
        <v>0.77199999999999891</v>
      </c>
      <c r="B777" s="3">
        <v>0</v>
      </c>
      <c r="C777" s="3">
        <v>0</v>
      </c>
    </row>
    <row r="778" spans="1:3" x14ac:dyDescent="0.25">
      <c r="A778" s="3">
        <v>0.7729999999999988</v>
      </c>
      <c r="B778" s="3">
        <v>0</v>
      </c>
      <c r="C778" s="3">
        <v>0</v>
      </c>
    </row>
    <row r="779" spans="1:3" x14ac:dyDescent="0.25">
      <c r="A779" s="3">
        <v>0.7739999999999988</v>
      </c>
      <c r="B779" s="3">
        <v>0</v>
      </c>
      <c r="C779" s="3">
        <v>0</v>
      </c>
    </row>
    <row r="780" spans="1:3" x14ac:dyDescent="0.25">
      <c r="A780" s="3">
        <v>0.77499999999999869</v>
      </c>
      <c r="B780" s="3">
        <v>0</v>
      </c>
      <c r="C780" s="3">
        <v>0</v>
      </c>
    </row>
    <row r="781" spans="1:3" x14ac:dyDescent="0.25">
      <c r="A781" s="3">
        <v>0.77599999999999869</v>
      </c>
      <c r="B781" s="3">
        <v>0</v>
      </c>
      <c r="C781" s="3">
        <v>0</v>
      </c>
    </row>
    <row r="782" spans="1:3" x14ac:dyDescent="0.25">
      <c r="A782" s="3">
        <v>0.77699999999999858</v>
      </c>
      <c r="B782" s="3">
        <v>0</v>
      </c>
      <c r="C782" s="3">
        <v>0</v>
      </c>
    </row>
    <row r="783" spans="1:3" x14ac:dyDescent="0.25">
      <c r="A783" s="3">
        <v>0.77799999999999858</v>
      </c>
      <c r="B783" s="3">
        <v>0</v>
      </c>
      <c r="C783" s="3">
        <v>0</v>
      </c>
    </row>
    <row r="784" spans="1:3" x14ac:dyDescent="0.25">
      <c r="A784" s="3">
        <v>0.77899999999999847</v>
      </c>
      <c r="B784" s="3">
        <v>0</v>
      </c>
      <c r="C784" s="3">
        <v>0</v>
      </c>
    </row>
    <row r="785" spans="1:3" x14ac:dyDescent="0.25">
      <c r="A785" s="3">
        <v>0.77999999999999847</v>
      </c>
      <c r="B785" s="3">
        <v>0</v>
      </c>
      <c r="C785" s="3">
        <v>0</v>
      </c>
    </row>
    <row r="786" spans="1:3" x14ac:dyDescent="0.25">
      <c r="A786" s="3">
        <v>0.78099999999999836</v>
      </c>
      <c r="B786" s="3">
        <v>0</v>
      </c>
      <c r="C786" s="3">
        <v>0</v>
      </c>
    </row>
    <row r="787" spans="1:3" x14ac:dyDescent="0.25">
      <c r="A787" s="3">
        <v>0.78199999999999836</v>
      </c>
      <c r="B787" s="3">
        <v>0</v>
      </c>
      <c r="C787" s="3">
        <v>0</v>
      </c>
    </row>
    <row r="788" spans="1:3" x14ac:dyDescent="0.25">
      <c r="A788" s="3">
        <v>0.78299999999999825</v>
      </c>
      <c r="B788" s="3">
        <v>0</v>
      </c>
      <c r="C788" s="3">
        <v>0</v>
      </c>
    </row>
    <row r="789" spans="1:3" x14ac:dyDescent="0.25">
      <c r="A789" s="3">
        <v>0.78399999999999825</v>
      </c>
      <c r="B789" s="3">
        <v>0</v>
      </c>
      <c r="C789" s="3">
        <v>0</v>
      </c>
    </row>
    <row r="790" spans="1:3" x14ac:dyDescent="0.25">
      <c r="A790" s="3">
        <v>0.78499999999999814</v>
      </c>
      <c r="B790" s="3">
        <v>0</v>
      </c>
      <c r="C790" s="3">
        <v>0</v>
      </c>
    </row>
    <row r="791" spans="1:3" x14ac:dyDescent="0.25">
      <c r="A791" s="3">
        <v>0.78599999999999814</v>
      </c>
      <c r="B791" s="3">
        <v>0</v>
      </c>
      <c r="C791" s="3">
        <v>0</v>
      </c>
    </row>
    <row r="792" spans="1:3" x14ac:dyDescent="0.25">
      <c r="A792" s="3">
        <v>0.78699999999999803</v>
      </c>
      <c r="B792" s="3">
        <v>0</v>
      </c>
      <c r="C792" s="3">
        <v>0</v>
      </c>
    </row>
    <row r="793" spans="1:3" x14ac:dyDescent="0.25">
      <c r="A793" s="3">
        <v>0.78799999999999804</v>
      </c>
      <c r="B793" s="3">
        <v>0</v>
      </c>
      <c r="C793" s="3">
        <v>0</v>
      </c>
    </row>
    <row r="794" spans="1:3" x14ac:dyDescent="0.25">
      <c r="A794" s="3">
        <v>0.78899999999999793</v>
      </c>
      <c r="B794" s="3">
        <v>0</v>
      </c>
      <c r="C794" s="3">
        <v>0</v>
      </c>
    </row>
    <row r="795" spans="1:3" x14ac:dyDescent="0.25">
      <c r="A795" s="3">
        <v>0.78999999999999782</v>
      </c>
      <c r="B795" s="3">
        <v>0</v>
      </c>
      <c r="C795" s="3">
        <v>0</v>
      </c>
    </row>
    <row r="796" spans="1:3" x14ac:dyDescent="0.25">
      <c r="A796" s="3">
        <v>0.79099999999999782</v>
      </c>
      <c r="B796" s="3">
        <v>0</v>
      </c>
      <c r="C796" s="3">
        <v>0</v>
      </c>
    </row>
    <row r="797" spans="1:3" x14ac:dyDescent="0.25">
      <c r="A797" s="3">
        <v>0.79199999999999771</v>
      </c>
      <c r="B797" s="3">
        <v>0</v>
      </c>
      <c r="C797" s="3">
        <v>0</v>
      </c>
    </row>
    <row r="798" spans="1:3" x14ac:dyDescent="0.25">
      <c r="A798" s="3">
        <v>0.79299999999999771</v>
      </c>
      <c r="B798" s="3">
        <v>0</v>
      </c>
      <c r="C798" s="3">
        <v>0</v>
      </c>
    </row>
    <row r="799" spans="1:3" x14ac:dyDescent="0.25">
      <c r="A799" s="3">
        <v>0.7939999999999976</v>
      </c>
      <c r="B799" s="3">
        <v>0</v>
      </c>
      <c r="C799" s="3">
        <v>0</v>
      </c>
    </row>
    <row r="800" spans="1:3" x14ac:dyDescent="0.25">
      <c r="A800" s="3">
        <v>0.7949999999999976</v>
      </c>
      <c r="B800" s="3">
        <v>0</v>
      </c>
      <c r="C800" s="3">
        <v>0</v>
      </c>
    </row>
    <row r="801" spans="1:3" x14ac:dyDescent="0.25">
      <c r="A801" s="3">
        <v>0.79599999999999749</v>
      </c>
      <c r="B801" s="3">
        <v>0</v>
      </c>
      <c r="C801" s="3">
        <v>0</v>
      </c>
    </row>
    <row r="802" spans="1:3" x14ac:dyDescent="0.25">
      <c r="A802" s="3">
        <v>0.79699999999999749</v>
      </c>
      <c r="B802" s="3">
        <v>0</v>
      </c>
      <c r="C802" s="3">
        <v>0</v>
      </c>
    </row>
    <row r="803" spans="1:3" x14ac:dyDescent="0.25">
      <c r="A803" s="3">
        <v>0.79799999999999738</v>
      </c>
      <c r="B803" s="3">
        <v>0</v>
      </c>
      <c r="C803" s="3">
        <v>0</v>
      </c>
    </row>
    <row r="804" spans="1:3" x14ac:dyDescent="0.25">
      <c r="A804" s="3">
        <v>0.79899999999999738</v>
      </c>
      <c r="B804" s="3">
        <v>0</v>
      </c>
      <c r="C804" s="3">
        <v>0</v>
      </c>
    </row>
    <row r="805" spans="1:3" x14ac:dyDescent="0.25">
      <c r="A805" s="3">
        <v>0.79999999999999727</v>
      </c>
      <c r="B805" s="3">
        <v>0</v>
      </c>
      <c r="C805" s="3">
        <v>0</v>
      </c>
    </row>
    <row r="806" spans="1:3" x14ac:dyDescent="0.25">
      <c r="A806" s="3">
        <v>0.80099999999999727</v>
      </c>
      <c r="B806" s="3">
        <v>0</v>
      </c>
      <c r="C806" s="3">
        <v>0</v>
      </c>
    </row>
    <row r="807" spans="1:3" x14ac:dyDescent="0.25">
      <c r="A807" s="3">
        <v>0.80199999999999716</v>
      </c>
      <c r="B807" s="3">
        <v>0</v>
      </c>
      <c r="C807" s="3">
        <v>0</v>
      </c>
    </row>
    <row r="808" spans="1:3" x14ac:dyDescent="0.25">
      <c r="A808" s="3">
        <v>0.80299999999999716</v>
      </c>
      <c r="B808" s="3">
        <v>0</v>
      </c>
      <c r="C808" s="3">
        <v>0</v>
      </c>
    </row>
    <row r="809" spans="1:3" x14ac:dyDescent="0.25">
      <c r="A809" s="3">
        <v>0.80399999999999705</v>
      </c>
      <c r="B809" s="3">
        <v>0</v>
      </c>
      <c r="C809" s="3">
        <v>0</v>
      </c>
    </row>
    <row r="810" spans="1:3" x14ac:dyDescent="0.25">
      <c r="A810" s="3">
        <v>0.80499999999999705</v>
      </c>
      <c r="B810" s="3">
        <v>0</v>
      </c>
      <c r="C810" s="3">
        <v>0</v>
      </c>
    </row>
    <row r="811" spans="1:3" x14ac:dyDescent="0.25">
      <c r="A811" s="3">
        <v>0.80599999999999694</v>
      </c>
      <c r="B811" s="3">
        <v>0</v>
      </c>
      <c r="C811" s="3">
        <v>0</v>
      </c>
    </row>
    <row r="812" spans="1:3" x14ac:dyDescent="0.25">
      <c r="A812" s="3">
        <v>0.80699999999999694</v>
      </c>
      <c r="B812" s="3">
        <v>0</v>
      </c>
      <c r="C812" s="3">
        <v>0</v>
      </c>
    </row>
    <row r="813" spans="1:3" x14ac:dyDescent="0.25">
      <c r="A813" s="3">
        <v>0.80799999999999683</v>
      </c>
      <c r="B813" s="3">
        <v>0</v>
      </c>
      <c r="C813" s="3">
        <v>0</v>
      </c>
    </row>
    <row r="814" spans="1:3" x14ac:dyDescent="0.25">
      <c r="A814" s="3">
        <v>0.80899999999999683</v>
      </c>
      <c r="B814" s="3">
        <v>0</v>
      </c>
      <c r="C814" s="3">
        <v>0</v>
      </c>
    </row>
    <row r="815" spans="1:3" x14ac:dyDescent="0.25">
      <c r="A815" s="3">
        <v>0.80999999999999672</v>
      </c>
      <c r="B815" s="3">
        <v>0</v>
      </c>
      <c r="C815" s="3">
        <v>0</v>
      </c>
    </row>
    <row r="816" spans="1:3" x14ac:dyDescent="0.25">
      <c r="A816" s="3">
        <v>0.81099999999999672</v>
      </c>
      <c r="B816" s="3">
        <v>0</v>
      </c>
      <c r="C816" s="3">
        <v>0</v>
      </c>
    </row>
    <row r="817" spans="1:3" x14ac:dyDescent="0.25">
      <c r="A817" s="3">
        <v>0.81199999999999661</v>
      </c>
      <c r="B817" s="3">
        <v>0</v>
      </c>
      <c r="C817" s="3">
        <v>0</v>
      </c>
    </row>
    <row r="818" spans="1:3" x14ac:dyDescent="0.25">
      <c r="A818" s="3">
        <v>0.81299999999999661</v>
      </c>
      <c r="B818" s="3">
        <v>0</v>
      </c>
      <c r="C818" s="3">
        <v>0</v>
      </c>
    </row>
    <row r="819" spans="1:3" x14ac:dyDescent="0.25">
      <c r="A819" s="3">
        <v>0.8139999999999965</v>
      </c>
      <c r="B819" s="3">
        <v>0</v>
      </c>
      <c r="C819" s="3">
        <v>0</v>
      </c>
    </row>
    <row r="820" spans="1:3" x14ac:dyDescent="0.25">
      <c r="A820" s="3">
        <v>0.81499999999999639</v>
      </c>
      <c r="B820" s="3">
        <v>0</v>
      </c>
      <c r="C820" s="3">
        <v>0</v>
      </c>
    </row>
    <row r="821" spans="1:3" x14ac:dyDescent="0.25">
      <c r="A821" s="3">
        <v>0.81599999999999639</v>
      </c>
      <c r="B821" s="3">
        <v>0</v>
      </c>
      <c r="C821" s="3">
        <v>0</v>
      </c>
    </row>
    <row r="822" spans="1:3" x14ac:dyDescent="0.25">
      <c r="A822" s="3">
        <v>0.81699999999999628</v>
      </c>
      <c r="B822" s="3">
        <v>0</v>
      </c>
      <c r="C822" s="3">
        <v>0</v>
      </c>
    </row>
    <row r="823" spans="1:3" x14ac:dyDescent="0.25">
      <c r="A823" s="3">
        <v>0.81799999999999629</v>
      </c>
      <c r="B823" s="3">
        <v>0</v>
      </c>
      <c r="C823" s="3">
        <v>0</v>
      </c>
    </row>
    <row r="824" spans="1:3" x14ac:dyDescent="0.25">
      <c r="A824" s="3">
        <v>0.81899999999999618</v>
      </c>
      <c r="B824" s="3">
        <v>0</v>
      </c>
      <c r="C824" s="3">
        <v>0</v>
      </c>
    </row>
    <row r="825" spans="1:3" x14ac:dyDescent="0.25">
      <c r="A825" s="3">
        <v>0.81999999999999618</v>
      </c>
      <c r="B825" s="3">
        <v>0</v>
      </c>
      <c r="C825" s="3">
        <v>0</v>
      </c>
    </row>
    <row r="826" spans="1:3" x14ac:dyDescent="0.25">
      <c r="A826" s="3">
        <v>0.82099999999999607</v>
      </c>
      <c r="B826" s="3">
        <v>0</v>
      </c>
      <c r="C826" s="3">
        <v>0</v>
      </c>
    </row>
    <row r="827" spans="1:3" x14ac:dyDescent="0.25">
      <c r="A827" s="3">
        <v>0.82199999999999607</v>
      </c>
      <c r="B827" s="3">
        <v>0</v>
      </c>
      <c r="C827" s="3">
        <v>0</v>
      </c>
    </row>
    <row r="828" spans="1:3" x14ac:dyDescent="0.25">
      <c r="A828" s="3">
        <v>0.82299999999999596</v>
      </c>
      <c r="B828" s="3">
        <v>0</v>
      </c>
      <c r="C828" s="3">
        <v>0</v>
      </c>
    </row>
    <row r="829" spans="1:3" x14ac:dyDescent="0.25">
      <c r="A829" s="3">
        <v>0.82399999999999596</v>
      </c>
      <c r="B829" s="3">
        <v>0</v>
      </c>
      <c r="C829" s="3">
        <v>0</v>
      </c>
    </row>
    <row r="830" spans="1:3" x14ac:dyDescent="0.25">
      <c r="A830" s="3">
        <v>0.82499999999999585</v>
      </c>
      <c r="B830" s="3">
        <v>0</v>
      </c>
      <c r="C830" s="3">
        <v>0</v>
      </c>
    </row>
    <row r="831" spans="1:3" x14ac:dyDescent="0.25">
      <c r="A831" s="3">
        <v>0.82599999999999585</v>
      </c>
      <c r="B831" s="3">
        <v>0</v>
      </c>
      <c r="C831" s="3">
        <v>0</v>
      </c>
    </row>
    <row r="832" spans="1:3" x14ac:dyDescent="0.25">
      <c r="A832" s="3">
        <v>0.82699999999999574</v>
      </c>
      <c r="B832" s="3">
        <v>0</v>
      </c>
      <c r="C832" s="3">
        <v>0</v>
      </c>
    </row>
    <row r="833" spans="1:3" x14ac:dyDescent="0.25">
      <c r="A833" s="3">
        <v>0.82799999999999574</v>
      </c>
      <c r="B833" s="3">
        <v>0</v>
      </c>
      <c r="C833" s="3">
        <v>0</v>
      </c>
    </row>
    <row r="834" spans="1:3" x14ac:dyDescent="0.25">
      <c r="A834" s="3">
        <v>0.82899999999999563</v>
      </c>
      <c r="B834" s="3">
        <v>0</v>
      </c>
      <c r="C834" s="3">
        <v>0</v>
      </c>
    </row>
    <row r="835" spans="1:3" x14ac:dyDescent="0.25">
      <c r="A835" s="3">
        <v>0.82999999999999563</v>
      </c>
      <c r="B835" s="3">
        <v>0</v>
      </c>
      <c r="C835" s="3">
        <v>0</v>
      </c>
    </row>
    <row r="836" spans="1:3" x14ac:dyDescent="0.25">
      <c r="A836" s="3">
        <v>0.83099999999999552</v>
      </c>
      <c r="B836" s="3">
        <v>0</v>
      </c>
      <c r="C836" s="3">
        <v>0</v>
      </c>
    </row>
    <row r="837" spans="1:3" x14ac:dyDescent="0.25">
      <c r="A837" s="3">
        <v>0.83199999999999552</v>
      </c>
      <c r="B837" s="3">
        <v>0</v>
      </c>
      <c r="C837" s="3">
        <v>0</v>
      </c>
    </row>
    <row r="838" spans="1:3" x14ac:dyDescent="0.25">
      <c r="A838" s="3">
        <v>0.83299999999999541</v>
      </c>
      <c r="B838" s="3">
        <v>0</v>
      </c>
      <c r="C838" s="3">
        <v>0</v>
      </c>
    </row>
    <row r="839" spans="1:3" x14ac:dyDescent="0.25">
      <c r="A839" s="3">
        <v>0.83399999999999541</v>
      </c>
      <c r="B839" s="3">
        <v>0</v>
      </c>
      <c r="C839" s="3">
        <v>0</v>
      </c>
    </row>
    <row r="840" spans="1:3" x14ac:dyDescent="0.25">
      <c r="A840" s="3">
        <v>0.8349999999999953</v>
      </c>
      <c r="B840" s="3">
        <v>0</v>
      </c>
      <c r="C840" s="3">
        <v>0</v>
      </c>
    </row>
    <row r="841" spans="1:3" x14ac:dyDescent="0.25">
      <c r="A841" s="3">
        <v>0.8359999999999953</v>
      </c>
      <c r="B841" s="3">
        <v>0</v>
      </c>
      <c r="C841" s="3">
        <v>0</v>
      </c>
    </row>
    <row r="842" spans="1:3" x14ac:dyDescent="0.25">
      <c r="A842" s="3">
        <v>0.83699999999999519</v>
      </c>
      <c r="B842" s="3">
        <v>0</v>
      </c>
      <c r="C842" s="3">
        <v>0</v>
      </c>
    </row>
    <row r="843" spans="1:3" x14ac:dyDescent="0.25">
      <c r="A843" s="3">
        <v>0.83799999999999519</v>
      </c>
      <c r="B843" s="3">
        <v>0</v>
      </c>
      <c r="C843" s="3">
        <v>0</v>
      </c>
    </row>
    <row r="844" spans="1:3" x14ac:dyDescent="0.25">
      <c r="A844" s="3">
        <v>0.83899999999999508</v>
      </c>
      <c r="B844" s="3">
        <v>0</v>
      </c>
      <c r="C844" s="3">
        <v>0</v>
      </c>
    </row>
    <row r="845" spans="1:3" x14ac:dyDescent="0.25">
      <c r="A845" s="3">
        <v>0.83999999999999497</v>
      </c>
      <c r="B845" s="3">
        <v>0</v>
      </c>
      <c r="C845" s="3">
        <v>0</v>
      </c>
    </row>
    <row r="846" spans="1:3" x14ac:dyDescent="0.25">
      <c r="A846" s="3">
        <v>0.84099999999999497</v>
      </c>
      <c r="B846" s="3">
        <v>0</v>
      </c>
      <c r="C846" s="3">
        <v>0</v>
      </c>
    </row>
    <row r="847" spans="1:3" x14ac:dyDescent="0.25">
      <c r="A847" s="3">
        <v>0.84199999999999486</v>
      </c>
      <c r="B847" s="3">
        <v>0</v>
      </c>
      <c r="C847" s="3">
        <v>0</v>
      </c>
    </row>
    <row r="848" spans="1:3" x14ac:dyDescent="0.25">
      <c r="A848" s="3">
        <v>0.84299999999999486</v>
      </c>
      <c r="B848" s="3">
        <v>0</v>
      </c>
      <c r="C848" s="3">
        <v>0</v>
      </c>
    </row>
    <row r="849" spans="1:3" x14ac:dyDescent="0.25">
      <c r="A849" s="3">
        <v>0.84399999999999475</v>
      </c>
      <c r="B849" s="3">
        <v>0</v>
      </c>
      <c r="C849" s="3">
        <v>0</v>
      </c>
    </row>
    <row r="850" spans="1:3" x14ac:dyDescent="0.25">
      <c r="A850" s="3">
        <v>0.84499999999999476</v>
      </c>
      <c r="B850" s="3">
        <v>0</v>
      </c>
      <c r="C850" s="3">
        <v>0</v>
      </c>
    </row>
    <row r="851" spans="1:3" x14ac:dyDescent="0.25">
      <c r="A851" s="3">
        <v>0.84599999999999465</v>
      </c>
      <c r="B851" s="3">
        <v>0</v>
      </c>
      <c r="C851" s="3">
        <v>0</v>
      </c>
    </row>
    <row r="852" spans="1:3" x14ac:dyDescent="0.25">
      <c r="A852" s="3">
        <v>0.84699999999999465</v>
      </c>
      <c r="B852" s="3">
        <v>0</v>
      </c>
      <c r="C852" s="3">
        <v>0</v>
      </c>
    </row>
    <row r="853" spans="1:3" x14ac:dyDescent="0.25">
      <c r="A853" s="3">
        <v>0.84799999999999454</v>
      </c>
      <c r="B853" s="3">
        <v>0</v>
      </c>
      <c r="C853" s="3">
        <v>0</v>
      </c>
    </row>
    <row r="854" spans="1:3" x14ac:dyDescent="0.25">
      <c r="A854" s="3">
        <v>0.84899999999999454</v>
      </c>
      <c r="B854" s="3">
        <v>0</v>
      </c>
      <c r="C854" s="3">
        <v>0</v>
      </c>
    </row>
    <row r="855" spans="1:3" x14ac:dyDescent="0.25">
      <c r="A855" s="3">
        <v>0.84999999999999443</v>
      </c>
      <c r="B855" s="3">
        <v>0</v>
      </c>
      <c r="C855" s="3">
        <v>0</v>
      </c>
    </row>
    <row r="856" spans="1:3" x14ac:dyDescent="0.25">
      <c r="A856" s="3">
        <v>0.85099999999999443</v>
      </c>
      <c r="B856" s="3">
        <v>0</v>
      </c>
      <c r="C856" s="3">
        <v>0</v>
      </c>
    </row>
    <row r="857" spans="1:3" x14ac:dyDescent="0.25">
      <c r="A857" s="3">
        <v>0.85199999999999432</v>
      </c>
      <c r="B857" s="3">
        <v>0</v>
      </c>
      <c r="C857" s="3">
        <v>0</v>
      </c>
    </row>
    <row r="858" spans="1:3" x14ac:dyDescent="0.25">
      <c r="A858" s="3">
        <v>0.85299999999999432</v>
      </c>
      <c r="B858" s="3">
        <v>0</v>
      </c>
      <c r="C858" s="3">
        <v>0</v>
      </c>
    </row>
    <row r="859" spans="1:3" x14ac:dyDescent="0.25">
      <c r="A859" s="3">
        <v>0.85399999999999421</v>
      </c>
      <c r="B859" s="3">
        <v>0</v>
      </c>
      <c r="C859" s="3">
        <v>0</v>
      </c>
    </row>
    <row r="860" spans="1:3" x14ac:dyDescent="0.25">
      <c r="A860" s="3">
        <v>0.85499999999999421</v>
      </c>
      <c r="B860" s="3">
        <v>0</v>
      </c>
      <c r="C860" s="3">
        <v>0</v>
      </c>
    </row>
    <row r="861" spans="1:3" x14ac:dyDescent="0.25">
      <c r="A861" s="3">
        <v>0.8559999999999941</v>
      </c>
      <c r="B861" s="3">
        <v>0</v>
      </c>
      <c r="C861" s="3">
        <v>0</v>
      </c>
    </row>
    <row r="862" spans="1:3" x14ac:dyDescent="0.25">
      <c r="A862" s="3">
        <v>0.8569999999999941</v>
      </c>
      <c r="B862" s="3">
        <v>0</v>
      </c>
      <c r="C862" s="3">
        <v>0</v>
      </c>
    </row>
    <row r="863" spans="1:3" x14ac:dyDescent="0.25">
      <c r="A863" s="3">
        <v>0.85799999999999399</v>
      </c>
      <c r="B863" s="3">
        <v>0</v>
      </c>
      <c r="C863" s="3">
        <v>0</v>
      </c>
    </row>
    <row r="864" spans="1:3" x14ac:dyDescent="0.25">
      <c r="A864" s="3">
        <v>0.85899999999999399</v>
      </c>
      <c r="B864" s="3">
        <v>0</v>
      </c>
      <c r="C864" s="3">
        <v>0</v>
      </c>
    </row>
    <row r="865" spans="1:3" x14ac:dyDescent="0.25">
      <c r="A865" s="3">
        <v>0.85999999999999388</v>
      </c>
      <c r="B865" s="3">
        <v>0</v>
      </c>
      <c r="C865" s="3">
        <v>0</v>
      </c>
    </row>
    <row r="866" spans="1:3" x14ac:dyDescent="0.25">
      <c r="A866" s="3">
        <v>0.86099999999999388</v>
      </c>
      <c r="B866" s="3">
        <v>0</v>
      </c>
      <c r="C866" s="3">
        <v>0</v>
      </c>
    </row>
    <row r="867" spans="1:3" x14ac:dyDescent="0.25">
      <c r="A867" s="3">
        <v>0.86199999999999377</v>
      </c>
      <c r="B867" s="3">
        <v>0</v>
      </c>
      <c r="C867" s="3">
        <v>0</v>
      </c>
    </row>
    <row r="868" spans="1:3" x14ac:dyDescent="0.25">
      <c r="A868" s="3">
        <v>0.86299999999999377</v>
      </c>
      <c r="B868" s="3">
        <v>0</v>
      </c>
      <c r="C868" s="3">
        <v>0</v>
      </c>
    </row>
    <row r="869" spans="1:3" x14ac:dyDescent="0.25">
      <c r="A869" s="3">
        <v>0.86399999999999366</v>
      </c>
      <c r="B869" s="3">
        <v>0</v>
      </c>
      <c r="C869" s="3">
        <v>0</v>
      </c>
    </row>
    <row r="870" spans="1:3" x14ac:dyDescent="0.25">
      <c r="A870" s="3">
        <v>0.86499999999999355</v>
      </c>
      <c r="B870" s="3">
        <v>0</v>
      </c>
      <c r="C870" s="3">
        <v>0</v>
      </c>
    </row>
    <row r="871" spans="1:3" x14ac:dyDescent="0.25">
      <c r="A871" s="3">
        <v>0.86599999999999355</v>
      </c>
      <c r="B871" s="3">
        <v>0</v>
      </c>
      <c r="C871" s="3">
        <v>0</v>
      </c>
    </row>
    <row r="872" spans="1:3" x14ac:dyDescent="0.25">
      <c r="A872" s="3">
        <v>0.86699999999999344</v>
      </c>
      <c r="B872" s="3">
        <v>0</v>
      </c>
      <c r="C872" s="3">
        <v>0</v>
      </c>
    </row>
    <row r="873" spans="1:3" x14ac:dyDescent="0.25">
      <c r="A873" s="3">
        <v>0.86799999999999344</v>
      </c>
      <c r="B873" s="3">
        <v>0</v>
      </c>
      <c r="C873" s="3">
        <v>0</v>
      </c>
    </row>
    <row r="874" spans="1:3" x14ac:dyDescent="0.25">
      <c r="A874" s="3">
        <v>0.86899999999999333</v>
      </c>
      <c r="B874" s="3">
        <v>0</v>
      </c>
      <c r="C874" s="3">
        <v>0</v>
      </c>
    </row>
    <row r="875" spans="1:3" x14ac:dyDescent="0.25">
      <c r="A875" s="3">
        <v>0.86999999999999333</v>
      </c>
      <c r="B875" s="3">
        <v>0</v>
      </c>
      <c r="C875" s="3">
        <v>0</v>
      </c>
    </row>
    <row r="876" spans="1:3" x14ac:dyDescent="0.25">
      <c r="A876" s="3">
        <v>0.87099999999999322</v>
      </c>
      <c r="B876" s="3">
        <v>0</v>
      </c>
      <c r="C876" s="3">
        <v>0</v>
      </c>
    </row>
    <row r="877" spans="1:3" x14ac:dyDescent="0.25">
      <c r="A877" s="3">
        <v>0.87199999999999322</v>
      </c>
      <c r="B877" s="3">
        <v>0</v>
      </c>
      <c r="C877" s="3">
        <v>0</v>
      </c>
    </row>
    <row r="878" spans="1:3" x14ac:dyDescent="0.25">
      <c r="A878" s="3">
        <v>0.87299999999999311</v>
      </c>
      <c r="B878" s="3">
        <v>0</v>
      </c>
      <c r="C878" s="3">
        <v>0</v>
      </c>
    </row>
    <row r="879" spans="1:3" x14ac:dyDescent="0.25">
      <c r="A879" s="3">
        <v>0.87399999999999312</v>
      </c>
      <c r="B879" s="3">
        <v>0</v>
      </c>
      <c r="C879" s="3">
        <v>0</v>
      </c>
    </row>
    <row r="880" spans="1:3" x14ac:dyDescent="0.25">
      <c r="A880" s="3">
        <v>0.87499999999999301</v>
      </c>
      <c r="B880" s="3">
        <v>0</v>
      </c>
      <c r="C880" s="3">
        <v>0</v>
      </c>
    </row>
    <row r="881" spans="1:3" x14ac:dyDescent="0.25">
      <c r="A881" s="3">
        <v>0.87599999999999301</v>
      </c>
      <c r="B881" s="3">
        <v>0</v>
      </c>
      <c r="C881" s="3">
        <v>0</v>
      </c>
    </row>
    <row r="882" spans="1:3" x14ac:dyDescent="0.25">
      <c r="A882" s="3">
        <v>0.8769999999999929</v>
      </c>
      <c r="B882" s="3">
        <v>0</v>
      </c>
      <c r="C882" s="3">
        <v>0</v>
      </c>
    </row>
    <row r="883" spans="1:3" x14ac:dyDescent="0.25">
      <c r="A883" s="3">
        <v>0.8779999999999929</v>
      </c>
      <c r="B883" s="3">
        <v>0</v>
      </c>
      <c r="C883" s="3">
        <v>0</v>
      </c>
    </row>
    <row r="884" spans="1:3" x14ac:dyDescent="0.25">
      <c r="A884" s="3">
        <v>0.87899999999999279</v>
      </c>
      <c r="B884" s="3">
        <v>0</v>
      </c>
      <c r="C884" s="3">
        <v>0</v>
      </c>
    </row>
    <row r="885" spans="1:3" x14ac:dyDescent="0.25">
      <c r="A885" s="3">
        <v>0.87999999999999279</v>
      </c>
      <c r="B885" s="3">
        <v>0</v>
      </c>
      <c r="C885" s="3">
        <v>0</v>
      </c>
    </row>
    <row r="886" spans="1:3" x14ac:dyDescent="0.25">
      <c r="A886" s="3">
        <v>0.88099999999999268</v>
      </c>
      <c r="B886" s="3">
        <v>0</v>
      </c>
      <c r="C886" s="3">
        <v>0</v>
      </c>
    </row>
    <row r="887" spans="1:3" x14ac:dyDescent="0.25">
      <c r="A887" s="3">
        <v>0.88199999999999268</v>
      </c>
      <c r="B887" s="3">
        <v>0</v>
      </c>
      <c r="C887" s="3">
        <v>0</v>
      </c>
    </row>
    <row r="888" spans="1:3" x14ac:dyDescent="0.25">
      <c r="A888" s="3">
        <v>0.88299999999999257</v>
      </c>
      <c r="B888" s="3">
        <v>0</v>
      </c>
      <c r="C888" s="3">
        <v>0</v>
      </c>
    </row>
    <row r="889" spans="1:3" x14ac:dyDescent="0.25">
      <c r="A889" s="3">
        <v>0.88399999999999257</v>
      </c>
      <c r="B889" s="3">
        <v>0</v>
      </c>
      <c r="C889" s="3">
        <v>0</v>
      </c>
    </row>
    <row r="890" spans="1:3" x14ac:dyDescent="0.25">
      <c r="A890" s="3">
        <v>0.88499999999999246</v>
      </c>
      <c r="B890" s="3">
        <v>0</v>
      </c>
      <c r="C890" s="3">
        <v>0</v>
      </c>
    </row>
    <row r="891" spans="1:3" x14ac:dyDescent="0.25">
      <c r="A891" s="3">
        <v>0.88599999999999246</v>
      </c>
      <c r="B891" s="3">
        <v>0</v>
      </c>
      <c r="C891" s="3">
        <v>0</v>
      </c>
    </row>
    <row r="892" spans="1:3" x14ac:dyDescent="0.25">
      <c r="A892" s="3">
        <v>0.88699999999999235</v>
      </c>
      <c r="B892" s="3">
        <v>0</v>
      </c>
      <c r="C892" s="3">
        <v>0</v>
      </c>
    </row>
    <row r="893" spans="1:3" x14ac:dyDescent="0.25">
      <c r="A893" s="3">
        <v>0.88799999999999235</v>
      </c>
      <c r="B893" s="3">
        <v>0</v>
      </c>
      <c r="C893" s="3">
        <v>0</v>
      </c>
    </row>
    <row r="894" spans="1:3" x14ac:dyDescent="0.25">
      <c r="A894" s="3">
        <v>0.88899999999999224</v>
      </c>
      <c r="B894" s="3">
        <v>0</v>
      </c>
      <c r="C894" s="3">
        <v>0</v>
      </c>
    </row>
    <row r="895" spans="1:3" x14ac:dyDescent="0.25">
      <c r="A895" s="3">
        <v>0.88999999999999213</v>
      </c>
      <c r="B895" s="3">
        <v>0</v>
      </c>
      <c r="C895" s="3">
        <v>0</v>
      </c>
    </row>
    <row r="896" spans="1:3" x14ac:dyDescent="0.25">
      <c r="A896" s="3">
        <v>0.89099999999999213</v>
      </c>
      <c r="B896" s="3">
        <v>0</v>
      </c>
      <c r="C896" s="3">
        <v>0</v>
      </c>
    </row>
    <row r="897" spans="1:3" x14ac:dyDescent="0.25">
      <c r="A897" s="3">
        <v>0.89199999999999202</v>
      </c>
      <c r="B897" s="3">
        <v>0</v>
      </c>
      <c r="C897" s="3">
        <v>0</v>
      </c>
    </row>
    <row r="898" spans="1:3" x14ac:dyDescent="0.25">
      <c r="A898" s="3">
        <v>0.89299999999999202</v>
      </c>
      <c r="B898" s="3">
        <v>0</v>
      </c>
      <c r="C898" s="3">
        <v>0</v>
      </c>
    </row>
    <row r="899" spans="1:3" x14ac:dyDescent="0.25">
      <c r="A899" s="3">
        <v>0.89399999999999191</v>
      </c>
      <c r="B899" s="3">
        <v>0</v>
      </c>
      <c r="C899" s="3">
        <v>0</v>
      </c>
    </row>
    <row r="900" spans="1:3" x14ac:dyDescent="0.25">
      <c r="A900" s="3">
        <v>0.89499999999999191</v>
      </c>
      <c r="B900" s="3">
        <v>0</v>
      </c>
      <c r="C900" s="3">
        <v>0</v>
      </c>
    </row>
    <row r="901" spans="1:3" x14ac:dyDescent="0.25">
      <c r="A901" s="3">
        <v>0.8959999999999918</v>
      </c>
      <c r="B901" s="3">
        <v>0</v>
      </c>
      <c r="C901" s="3">
        <v>0</v>
      </c>
    </row>
    <row r="902" spans="1:3" x14ac:dyDescent="0.25">
      <c r="A902" s="3">
        <v>0.8969999999999918</v>
      </c>
      <c r="B902" s="3">
        <v>0</v>
      </c>
      <c r="C902" s="3">
        <v>0</v>
      </c>
    </row>
    <row r="903" spans="1:3" x14ac:dyDescent="0.25">
      <c r="A903" s="3">
        <v>0.89799999999999169</v>
      </c>
      <c r="B903" s="3">
        <v>0</v>
      </c>
      <c r="C903" s="3">
        <v>0</v>
      </c>
    </row>
    <row r="904" spans="1:3" x14ac:dyDescent="0.25">
      <c r="A904" s="3">
        <v>0.89899999999999169</v>
      </c>
      <c r="B904" s="3">
        <v>0</v>
      </c>
      <c r="C904" s="3">
        <v>0</v>
      </c>
    </row>
    <row r="905" spans="1:3" x14ac:dyDescent="0.25">
      <c r="A905" s="3">
        <v>0.89999999999999158</v>
      </c>
      <c r="B905" s="3">
        <v>0</v>
      </c>
      <c r="C905" s="3">
        <v>0</v>
      </c>
    </row>
    <row r="906" spans="1:3" x14ac:dyDescent="0.25">
      <c r="A906" s="3">
        <v>0.90099999999999159</v>
      </c>
      <c r="B906" s="3">
        <v>0</v>
      </c>
      <c r="C906" s="3">
        <v>0</v>
      </c>
    </row>
    <row r="907" spans="1:3" x14ac:dyDescent="0.25">
      <c r="A907" s="3">
        <v>0.90199999999999148</v>
      </c>
      <c r="B907" s="3">
        <v>0</v>
      </c>
      <c r="C907" s="3">
        <v>0</v>
      </c>
    </row>
    <row r="908" spans="1:3" x14ac:dyDescent="0.25">
      <c r="A908" s="3">
        <v>0.90299999999999148</v>
      </c>
      <c r="B908" s="3">
        <v>0</v>
      </c>
      <c r="C908" s="3">
        <v>0</v>
      </c>
    </row>
    <row r="909" spans="1:3" x14ac:dyDescent="0.25">
      <c r="A909" s="3">
        <v>0.90399999999999137</v>
      </c>
      <c r="B909" s="3">
        <v>0</v>
      </c>
      <c r="C909" s="3">
        <v>0</v>
      </c>
    </row>
    <row r="910" spans="1:3" x14ac:dyDescent="0.25">
      <c r="A910" s="3">
        <v>0.90499999999999137</v>
      </c>
      <c r="B910" s="3">
        <v>0</v>
      </c>
      <c r="C910" s="3">
        <v>0</v>
      </c>
    </row>
    <row r="911" spans="1:3" x14ac:dyDescent="0.25">
      <c r="A911" s="3">
        <v>0.90599999999999126</v>
      </c>
      <c r="B911" s="3">
        <v>0</v>
      </c>
      <c r="C911" s="3">
        <v>0</v>
      </c>
    </row>
    <row r="912" spans="1:3" x14ac:dyDescent="0.25">
      <c r="A912" s="3">
        <v>0.90699999999999126</v>
      </c>
      <c r="B912" s="3">
        <v>0</v>
      </c>
      <c r="C912" s="3">
        <v>0</v>
      </c>
    </row>
    <row r="913" spans="1:3" x14ac:dyDescent="0.25">
      <c r="A913" s="3">
        <v>0.90799999999999115</v>
      </c>
      <c r="B913" s="3">
        <v>0</v>
      </c>
      <c r="C913" s="3">
        <v>0</v>
      </c>
    </row>
    <row r="914" spans="1:3" x14ac:dyDescent="0.25">
      <c r="A914" s="3">
        <v>0.90899999999999115</v>
      </c>
      <c r="B914" s="3">
        <v>0</v>
      </c>
      <c r="C914" s="3">
        <v>0</v>
      </c>
    </row>
    <row r="915" spans="1:3" x14ac:dyDescent="0.25">
      <c r="A915" s="3">
        <v>0.90999999999999104</v>
      </c>
      <c r="B915" s="3">
        <v>0</v>
      </c>
      <c r="C915" s="3">
        <v>0</v>
      </c>
    </row>
    <row r="916" spans="1:3" x14ac:dyDescent="0.25">
      <c r="A916" s="3">
        <v>0.91099999999999104</v>
      </c>
      <c r="B916" s="3">
        <v>0</v>
      </c>
      <c r="C916" s="3">
        <v>0</v>
      </c>
    </row>
    <row r="917" spans="1:3" x14ac:dyDescent="0.25">
      <c r="A917" s="3">
        <v>0.91199999999999093</v>
      </c>
      <c r="B917" s="3">
        <v>0</v>
      </c>
      <c r="C917" s="3">
        <v>0</v>
      </c>
    </row>
    <row r="918" spans="1:3" x14ac:dyDescent="0.25">
      <c r="A918" s="3">
        <v>0.91299999999999093</v>
      </c>
      <c r="B918" s="3">
        <v>0</v>
      </c>
      <c r="C918" s="3">
        <v>0</v>
      </c>
    </row>
    <row r="919" spans="1:3" x14ac:dyDescent="0.25">
      <c r="A919" s="3">
        <v>0.91399999999999082</v>
      </c>
      <c r="B919" s="3">
        <v>0</v>
      </c>
      <c r="C919" s="3">
        <v>0</v>
      </c>
    </row>
    <row r="920" spans="1:3" x14ac:dyDescent="0.25">
      <c r="A920" s="3">
        <v>0.91499999999999071</v>
      </c>
      <c r="B920" s="3">
        <v>0</v>
      </c>
      <c r="C920" s="3">
        <v>0</v>
      </c>
    </row>
    <row r="921" spans="1:3" x14ac:dyDescent="0.25">
      <c r="A921" s="3">
        <v>0.91599999999999071</v>
      </c>
      <c r="B921" s="3">
        <v>0</v>
      </c>
      <c r="C921" s="3">
        <v>0</v>
      </c>
    </row>
    <row r="922" spans="1:3" x14ac:dyDescent="0.25">
      <c r="A922" s="3">
        <v>0.9169999999999906</v>
      </c>
      <c r="B922" s="3">
        <v>0</v>
      </c>
      <c r="C922" s="3">
        <v>0</v>
      </c>
    </row>
    <row r="923" spans="1:3" x14ac:dyDescent="0.25">
      <c r="A923" s="3">
        <v>0.9179999999999906</v>
      </c>
      <c r="B923" s="3">
        <v>0</v>
      </c>
      <c r="C923" s="3">
        <v>0</v>
      </c>
    </row>
    <row r="924" spans="1:3" x14ac:dyDescent="0.25">
      <c r="A924" s="3">
        <v>0.91899999999999049</v>
      </c>
      <c r="B924" s="3">
        <v>0</v>
      </c>
      <c r="C924" s="3">
        <v>0</v>
      </c>
    </row>
    <row r="925" spans="1:3" x14ac:dyDescent="0.25">
      <c r="A925" s="3">
        <v>0.91999999999999049</v>
      </c>
      <c r="B925" s="3">
        <v>0</v>
      </c>
      <c r="C925" s="3">
        <v>0</v>
      </c>
    </row>
    <row r="926" spans="1:3" x14ac:dyDescent="0.25">
      <c r="A926" s="3">
        <v>0.92099999999999038</v>
      </c>
      <c r="B926" s="3">
        <v>0</v>
      </c>
      <c r="C926" s="3">
        <v>0</v>
      </c>
    </row>
    <row r="927" spans="1:3" x14ac:dyDescent="0.25">
      <c r="A927" s="3">
        <v>0.92199999999999038</v>
      </c>
      <c r="B927" s="3">
        <v>0</v>
      </c>
      <c r="C927" s="3">
        <v>0</v>
      </c>
    </row>
    <row r="928" spans="1:3" x14ac:dyDescent="0.25">
      <c r="A928" s="3">
        <v>0.92299999999999027</v>
      </c>
      <c r="B928" s="3">
        <v>0</v>
      </c>
      <c r="C928" s="3">
        <v>0</v>
      </c>
    </row>
    <row r="929" spans="1:3" x14ac:dyDescent="0.25">
      <c r="A929" s="3">
        <v>0.92399999999999027</v>
      </c>
      <c r="B929" s="3">
        <v>0</v>
      </c>
      <c r="C929" s="3">
        <v>0</v>
      </c>
    </row>
    <row r="930" spans="1:3" x14ac:dyDescent="0.25">
      <c r="A930" s="3">
        <v>0.92499999999999016</v>
      </c>
      <c r="B930" s="3">
        <v>0</v>
      </c>
      <c r="C930" s="3">
        <v>0</v>
      </c>
    </row>
    <row r="931" spans="1:3" x14ac:dyDescent="0.25">
      <c r="A931" s="3">
        <v>0.92599999999999016</v>
      </c>
      <c r="B931" s="3">
        <v>0</v>
      </c>
      <c r="C931" s="3">
        <v>0</v>
      </c>
    </row>
    <row r="932" spans="1:3" x14ac:dyDescent="0.25">
      <c r="A932" s="3">
        <v>0.92699999999999005</v>
      </c>
      <c r="B932" s="3">
        <v>0</v>
      </c>
      <c r="C932" s="3">
        <v>0</v>
      </c>
    </row>
    <row r="933" spans="1:3" x14ac:dyDescent="0.25">
      <c r="A933" s="3">
        <v>0.92799999999999006</v>
      </c>
      <c r="B933" s="3">
        <v>0</v>
      </c>
      <c r="C933" s="3">
        <v>0</v>
      </c>
    </row>
    <row r="934" spans="1:3" x14ac:dyDescent="0.25">
      <c r="A934" s="3">
        <v>0.92899999999998994</v>
      </c>
      <c r="B934" s="3">
        <v>0</v>
      </c>
      <c r="C934" s="3">
        <v>0</v>
      </c>
    </row>
    <row r="935" spans="1:3" x14ac:dyDescent="0.25">
      <c r="A935" s="3">
        <v>0.92999999999998995</v>
      </c>
      <c r="B935" s="3">
        <v>0</v>
      </c>
      <c r="C935" s="3">
        <v>0</v>
      </c>
    </row>
    <row r="936" spans="1:3" x14ac:dyDescent="0.25">
      <c r="A936" s="3">
        <v>0.93099999999998984</v>
      </c>
      <c r="B936" s="3">
        <v>0</v>
      </c>
      <c r="C936" s="3">
        <v>0</v>
      </c>
    </row>
    <row r="937" spans="1:3" x14ac:dyDescent="0.25">
      <c r="A937" s="3">
        <v>0.93199999999998984</v>
      </c>
      <c r="B937" s="3">
        <v>0</v>
      </c>
      <c r="C937" s="3">
        <v>0</v>
      </c>
    </row>
    <row r="938" spans="1:3" x14ac:dyDescent="0.25">
      <c r="A938" s="3">
        <v>0.93299999999998973</v>
      </c>
      <c r="B938" s="3">
        <v>0</v>
      </c>
      <c r="C938" s="3">
        <v>0</v>
      </c>
    </row>
    <row r="939" spans="1:3" x14ac:dyDescent="0.25">
      <c r="A939" s="3">
        <v>0.93399999999998973</v>
      </c>
      <c r="B939" s="3">
        <v>0</v>
      </c>
      <c r="C939" s="3">
        <v>0</v>
      </c>
    </row>
    <row r="940" spans="1:3" x14ac:dyDescent="0.25">
      <c r="A940" s="3">
        <v>0.93499999999998962</v>
      </c>
      <c r="B940" s="3">
        <v>0</v>
      </c>
      <c r="C940" s="3">
        <v>0</v>
      </c>
    </row>
    <row r="941" spans="1:3" x14ac:dyDescent="0.25">
      <c r="A941" s="3">
        <v>0.93599999999998962</v>
      </c>
      <c r="B941" s="3">
        <v>0</v>
      </c>
      <c r="C941" s="3">
        <v>0</v>
      </c>
    </row>
    <row r="942" spans="1:3" x14ac:dyDescent="0.25">
      <c r="A942" s="3">
        <v>0.93699999999998951</v>
      </c>
      <c r="B942" s="3">
        <v>0</v>
      </c>
      <c r="C942" s="3">
        <v>0</v>
      </c>
    </row>
    <row r="943" spans="1:3" x14ac:dyDescent="0.25">
      <c r="A943" s="3">
        <v>0.93799999999998951</v>
      </c>
      <c r="B943" s="3">
        <v>0</v>
      </c>
      <c r="C943" s="3">
        <v>0</v>
      </c>
    </row>
    <row r="944" spans="1:3" x14ac:dyDescent="0.25">
      <c r="A944" s="3">
        <v>0.9389999999999894</v>
      </c>
      <c r="B944" s="3">
        <v>0</v>
      </c>
      <c r="C944" s="3">
        <v>0</v>
      </c>
    </row>
    <row r="945" spans="1:3" x14ac:dyDescent="0.25">
      <c r="A945" s="3">
        <v>0.93999999999998929</v>
      </c>
      <c r="B945" s="3">
        <v>0</v>
      </c>
      <c r="C945" s="3">
        <v>0</v>
      </c>
    </row>
    <row r="946" spans="1:3" x14ac:dyDescent="0.25">
      <c r="A946" s="3">
        <v>0.94099999999998929</v>
      </c>
      <c r="B946" s="3">
        <v>0</v>
      </c>
      <c r="C946" s="3">
        <v>0</v>
      </c>
    </row>
    <row r="947" spans="1:3" x14ac:dyDescent="0.25">
      <c r="A947" s="3">
        <v>0.94199999999998918</v>
      </c>
      <c r="B947" s="3">
        <v>0</v>
      </c>
      <c r="C947" s="3">
        <v>0</v>
      </c>
    </row>
    <row r="948" spans="1:3" x14ac:dyDescent="0.25">
      <c r="A948" s="3">
        <v>0.94299999999998918</v>
      </c>
      <c r="B948" s="3">
        <v>0</v>
      </c>
      <c r="C948" s="3">
        <v>0</v>
      </c>
    </row>
    <row r="949" spans="1:3" x14ac:dyDescent="0.25">
      <c r="A949" s="3">
        <v>0.94399999999998907</v>
      </c>
      <c r="B949" s="3">
        <v>0</v>
      </c>
      <c r="C949" s="3">
        <v>0</v>
      </c>
    </row>
    <row r="950" spans="1:3" x14ac:dyDescent="0.25">
      <c r="A950" s="3">
        <v>0.94499999999998907</v>
      </c>
      <c r="B950" s="3">
        <v>0</v>
      </c>
      <c r="C950" s="3">
        <v>0</v>
      </c>
    </row>
    <row r="951" spans="1:3" x14ac:dyDescent="0.25">
      <c r="A951" s="3">
        <v>0.94599999999998896</v>
      </c>
      <c r="B951" s="3">
        <v>0</v>
      </c>
      <c r="C951" s="3">
        <v>0</v>
      </c>
    </row>
    <row r="952" spans="1:3" x14ac:dyDescent="0.25">
      <c r="A952" s="3">
        <v>0.94699999999998896</v>
      </c>
      <c r="B952" s="3">
        <v>0</v>
      </c>
      <c r="C952" s="3">
        <v>0</v>
      </c>
    </row>
    <row r="953" spans="1:3" x14ac:dyDescent="0.25">
      <c r="A953" s="3">
        <v>0.94799999999998885</v>
      </c>
      <c r="B953" s="3">
        <v>0</v>
      </c>
      <c r="C953" s="3">
        <v>0</v>
      </c>
    </row>
    <row r="954" spans="1:3" x14ac:dyDescent="0.25">
      <c r="A954" s="3">
        <v>0.94899999999998885</v>
      </c>
      <c r="B954" s="3">
        <v>0</v>
      </c>
      <c r="C954" s="3">
        <v>0</v>
      </c>
    </row>
    <row r="955" spans="1:3" x14ac:dyDescent="0.25">
      <c r="A955" s="3">
        <v>0.94999999999998874</v>
      </c>
      <c r="B955" s="3">
        <v>0</v>
      </c>
      <c r="C955" s="3">
        <v>0</v>
      </c>
    </row>
    <row r="956" spans="1:3" x14ac:dyDescent="0.25">
      <c r="A956" s="3">
        <v>0.95099999999998874</v>
      </c>
      <c r="B956" s="3">
        <v>0</v>
      </c>
      <c r="C956" s="3">
        <v>0</v>
      </c>
    </row>
    <row r="957" spans="1:3" x14ac:dyDescent="0.25">
      <c r="A957" s="3">
        <v>0.95199999999998863</v>
      </c>
      <c r="B957" s="3">
        <v>0</v>
      </c>
      <c r="C957" s="3">
        <v>0</v>
      </c>
    </row>
    <row r="958" spans="1:3" x14ac:dyDescent="0.25">
      <c r="A958" s="3">
        <v>0.95299999999998863</v>
      </c>
      <c r="B958" s="3">
        <v>0</v>
      </c>
      <c r="C958" s="3">
        <v>0</v>
      </c>
    </row>
    <row r="959" spans="1:3" x14ac:dyDescent="0.25">
      <c r="A959" s="3">
        <v>0.95399999999998852</v>
      </c>
      <c r="B959" s="3">
        <v>0</v>
      </c>
      <c r="C959" s="3">
        <v>0</v>
      </c>
    </row>
    <row r="960" spans="1:3" x14ac:dyDescent="0.25">
      <c r="A960" s="3">
        <v>0.95499999999998852</v>
      </c>
      <c r="B960" s="3">
        <v>0</v>
      </c>
      <c r="C960" s="3">
        <v>0</v>
      </c>
    </row>
    <row r="961" spans="1:3" x14ac:dyDescent="0.25">
      <c r="A961" s="3">
        <v>0.95599999999998841</v>
      </c>
      <c r="B961" s="3">
        <v>0</v>
      </c>
      <c r="C961" s="3">
        <v>0</v>
      </c>
    </row>
    <row r="962" spans="1:3" x14ac:dyDescent="0.25">
      <c r="A962" s="3">
        <v>0.95699999999998842</v>
      </c>
      <c r="B962" s="3">
        <v>0</v>
      </c>
      <c r="C962" s="3">
        <v>0</v>
      </c>
    </row>
    <row r="963" spans="1:3" x14ac:dyDescent="0.25">
      <c r="A963" s="3">
        <v>0.95799999999998831</v>
      </c>
      <c r="B963" s="3">
        <v>0</v>
      </c>
      <c r="C963" s="3">
        <v>0</v>
      </c>
    </row>
    <row r="964" spans="1:3" x14ac:dyDescent="0.25">
      <c r="A964" s="3">
        <v>0.95899999999998831</v>
      </c>
      <c r="B964" s="3">
        <v>0</v>
      </c>
      <c r="C964" s="3">
        <v>0</v>
      </c>
    </row>
    <row r="965" spans="1:3" x14ac:dyDescent="0.25">
      <c r="A965" s="3">
        <v>0.9599999999999882</v>
      </c>
      <c r="B965" s="3">
        <v>0</v>
      </c>
      <c r="C965" s="3">
        <v>0</v>
      </c>
    </row>
    <row r="966" spans="1:3" x14ac:dyDescent="0.25">
      <c r="A966" s="3">
        <v>0.9609999999999882</v>
      </c>
      <c r="B966" s="3">
        <v>0</v>
      </c>
      <c r="C966" s="3">
        <v>0</v>
      </c>
    </row>
    <row r="967" spans="1:3" x14ac:dyDescent="0.25">
      <c r="A967" s="3">
        <v>0.96199999999998809</v>
      </c>
      <c r="B967" s="3">
        <v>0</v>
      </c>
      <c r="C967" s="3">
        <v>0</v>
      </c>
    </row>
    <row r="968" spans="1:3" x14ac:dyDescent="0.25">
      <c r="A968" s="3">
        <v>0.96299999999998809</v>
      </c>
      <c r="B968" s="3">
        <v>0</v>
      </c>
      <c r="C968" s="3">
        <v>0</v>
      </c>
    </row>
    <row r="969" spans="1:3" x14ac:dyDescent="0.25">
      <c r="A969" s="3">
        <v>0.96399999999998798</v>
      </c>
      <c r="B969" s="3">
        <v>0</v>
      </c>
      <c r="C969" s="3">
        <v>0</v>
      </c>
    </row>
    <row r="970" spans="1:3" x14ac:dyDescent="0.25">
      <c r="A970" s="3">
        <v>0.96499999999998787</v>
      </c>
      <c r="B970" s="3">
        <v>0</v>
      </c>
      <c r="C970" s="3">
        <v>0</v>
      </c>
    </row>
    <row r="971" spans="1:3" x14ac:dyDescent="0.25">
      <c r="A971" s="3">
        <v>0.96599999999998787</v>
      </c>
      <c r="B971" s="3">
        <v>0</v>
      </c>
      <c r="C971" s="3">
        <v>0</v>
      </c>
    </row>
    <row r="972" spans="1:3" x14ac:dyDescent="0.25">
      <c r="A972" s="3">
        <v>0.96699999999998776</v>
      </c>
      <c r="B972" s="3">
        <v>0</v>
      </c>
      <c r="C972" s="3">
        <v>0</v>
      </c>
    </row>
    <row r="973" spans="1:3" x14ac:dyDescent="0.25">
      <c r="A973" s="3">
        <v>0.96799999999998776</v>
      </c>
      <c r="B973" s="3">
        <v>0</v>
      </c>
      <c r="C973" s="3">
        <v>0</v>
      </c>
    </row>
    <row r="974" spans="1:3" x14ac:dyDescent="0.25">
      <c r="A974" s="3">
        <v>0.96899999999998765</v>
      </c>
      <c r="B974" s="3">
        <v>0</v>
      </c>
      <c r="C974" s="3">
        <v>0</v>
      </c>
    </row>
    <row r="975" spans="1:3" x14ac:dyDescent="0.25">
      <c r="A975" s="3">
        <v>0.96999999999998765</v>
      </c>
      <c r="B975" s="3">
        <v>0</v>
      </c>
      <c r="C975" s="3">
        <v>0</v>
      </c>
    </row>
    <row r="976" spans="1:3" x14ac:dyDescent="0.25">
      <c r="A976" s="3">
        <v>0.97099999999998754</v>
      </c>
      <c r="B976" s="3">
        <v>0</v>
      </c>
      <c r="C976" s="3">
        <v>0</v>
      </c>
    </row>
    <row r="977" spans="1:3" x14ac:dyDescent="0.25">
      <c r="A977" s="3">
        <v>0.97199999999998754</v>
      </c>
      <c r="B977" s="3">
        <v>0</v>
      </c>
      <c r="C977" s="3">
        <v>0</v>
      </c>
    </row>
    <row r="978" spans="1:3" x14ac:dyDescent="0.25">
      <c r="A978" s="3">
        <v>0.97299999999998743</v>
      </c>
      <c r="B978" s="3">
        <v>0</v>
      </c>
      <c r="C978" s="3">
        <v>0</v>
      </c>
    </row>
    <row r="979" spans="1:3" x14ac:dyDescent="0.25">
      <c r="A979" s="3">
        <v>0.97399999999998743</v>
      </c>
      <c r="B979" s="3">
        <v>0</v>
      </c>
      <c r="C979" s="3">
        <v>0</v>
      </c>
    </row>
    <row r="980" spans="1:3" x14ac:dyDescent="0.25">
      <c r="A980" s="3">
        <v>0.97499999999998732</v>
      </c>
      <c r="B980" s="3">
        <v>0</v>
      </c>
      <c r="C980" s="3">
        <v>0</v>
      </c>
    </row>
    <row r="981" spans="1:3" x14ac:dyDescent="0.25">
      <c r="A981" s="3">
        <v>0.97599999999998732</v>
      </c>
      <c r="B981" s="3">
        <v>0</v>
      </c>
      <c r="C981" s="3">
        <v>0</v>
      </c>
    </row>
    <row r="982" spans="1:3" x14ac:dyDescent="0.25">
      <c r="A982" s="3">
        <v>0.97699999999998721</v>
      </c>
      <c r="B982" s="3">
        <v>0</v>
      </c>
      <c r="C982" s="3">
        <v>0</v>
      </c>
    </row>
    <row r="983" spans="1:3" x14ac:dyDescent="0.25">
      <c r="A983" s="3">
        <v>0.97799999999998721</v>
      </c>
      <c r="B983" s="3">
        <v>0</v>
      </c>
      <c r="C983" s="3">
        <v>0</v>
      </c>
    </row>
    <row r="984" spans="1:3" x14ac:dyDescent="0.25">
      <c r="A984" s="3">
        <v>0.9789999999999871</v>
      </c>
      <c r="B984" s="3">
        <v>0</v>
      </c>
      <c r="C984" s="3">
        <v>0</v>
      </c>
    </row>
    <row r="985" spans="1:3" x14ac:dyDescent="0.25">
      <c r="A985" s="3">
        <v>0.9799999999999871</v>
      </c>
      <c r="B985" s="3">
        <v>0</v>
      </c>
      <c r="C985" s="3">
        <v>0</v>
      </c>
    </row>
    <row r="986" spans="1:3" x14ac:dyDescent="0.25">
      <c r="A986" s="3">
        <v>0.98099999999998699</v>
      </c>
      <c r="B986" s="3">
        <v>0</v>
      </c>
      <c r="C986" s="3">
        <v>0</v>
      </c>
    </row>
    <row r="987" spans="1:3" x14ac:dyDescent="0.25">
      <c r="A987" s="3">
        <v>0.98199999999998699</v>
      </c>
      <c r="B987" s="3">
        <v>0</v>
      </c>
      <c r="C987" s="3">
        <v>0</v>
      </c>
    </row>
    <row r="988" spans="1:3" x14ac:dyDescent="0.25">
      <c r="A988" s="3">
        <v>0.98299999999998688</v>
      </c>
      <c r="B988" s="3">
        <v>0</v>
      </c>
      <c r="C988" s="3">
        <v>0</v>
      </c>
    </row>
    <row r="989" spans="1:3" x14ac:dyDescent="0.25">
      <c r="A989" s="3">
        <v>0.98399999999998689</v>
      </c>
      <c r="B989" s="3">
        <v>0</v>
      </c>
      <c r="C989" s="3">
        <v>0</v>
      </c>
    </row>
    <row r="990" spans="1:3" x14ac:dyDescent="0.25">
      <c r="A990" s="3">
        <v>0.98499999999998678</v>
      </c>
      <c r="B990" s="3">
        <v>0</v>
      </c>
      <c r="C990" s="3">
        <v>0</v>
      </c>
    </row>
    <row r="991" spans="1:3" x14ac:dyDescent="0.25">
      <c r="A991" s="3">
        <v>0.98599999999998678</v>
      </c>
      <c r="B991" s="3">
        <v>0</v>
      </c>
      <c r="C991" s="3">
        <v>0</v>
      </c>
    </row>
    <row r="992" spans="1:3" x14ac:dyDescent="0.25">
      <c r="A992" s="3">
        <v>0.98699999999998667</v>
      </c>
      <c r="B992" s="3">
        <v>0</v>
      </c>
      <c r="C992" s="3">
        <v>0</v>
      </c>
    </row>
    <row r="993" spans="1:3" x14ac:dyDescent="0.25">
      <c r="A993" s="3">
        <v>0.98799999999998667</v>
      </c>
      <c r="B993" s="3">
        <v>0</v>
      </c>
      <c r="C993" s="3">
        <v>0</v>
      </c>
    </row>
    <row r="994" spans="1:3" x14ac:dyDescent="0.25">
      <c r="A994" s="3">
        <v>0.98899999999998656</v>
      </c>
      <c r="B994" s="3">
        <v>0</v>
      </c>
      <c r="C994" s="3">
        <v>0</v>
      </c>
    </row>
    <row r="995" spans="1:3" x14ac:dyDescent="0.25">
      <c r="A995" s="3">
        <v>0.98999999999998645</v>
      </c>
      <c r="B995" s="3">
        <v>0</v>
      </c>
      <c r="C995" s="3">
        <v>0</v>
      </c>
    </row>
    <row r="996" spans="1:3" x14ac:dyDescent="0.25">
      <c r="A996" s="3">
        <v>0.99099999999998645</v>
      </c>
      <c r="B996" s="3">
        <v>0</v>
      </c>
      <c r="C996" s="3">
        <v>0</v>
      </c>
    </row>
    <row r="997" spans="1:3" x14ac:dyDescent="0.25">
      <c r="A997" s="3">
        <v>0.99199999999998634</v>
      </c>
      <c r="B997" s="3">
        <v>0</v>
      </c>
      <c r="C997" s="3">
        <v>0</v>
      </c>
    </row>
    <row r="998" spans="1:3" x14ac:dyDescent="0.25">
      <c r="A998" s="3">
        <v>0.99299999999998634</v>
      </c>
      <c r="B998" s="3">
        <v>0</v>
      </c>
      <c r="C998" s="3">
        <v>0</v>
      </c>
    </row>
    <row r="999" spans="1:3" x14ac:dyDescent="0.25">
      <c r="A999" s="3">
        <v>0.99399999999998623</v>
      </c>
      <c r="B999" s="3">
        <v>0</v>
      </c>
      <c r="C999" s="3">
        <v>0</v>
      </c>
    </row>
    <row r="1000" spans="1:3" x14ac:dyDescent="0.25">
      <c r="A1000" s="3">
        <v>0.99499999999998623</v>
      </c>
      <c r="B1000" s="3">
        <v>0</v>
      </c>
      <c r="C1000" s="3">
        <v>0</v>
      </c>
    </row>
    <row r="1001" spans="1:3" x14ac:dyDescent="0.25">
      <c r="A1001" s="3">
        <v>0.99599999999998612</v>
      </c>
      <c r="B1001" s="3">
        <v>0</v>
      </c>
      <c r="C1001" s="3">
        <v>0</v>
      </c>
    </row>
    <row r="1002" spans="1:3" x14ac:dyDescent="0.25">
      <c r="A1002" s="3">
        <v>0.99699999999998612</v>
      </c>
      <c r="B1002" s="3">
        <v>0</v>
      </c>
      <c r="C1002" s="3">
        <v>0</v>
      </c>
    </row>
    <row r="1003" spans="1:3" x14ac:dyDescent="0.25">
      <c r="A1003" s="3">
        <v>0.99799999999998601</v>
      </c>
      <c r="B1003" s="3">
        <v>0</v>
      </c>
      <c r="C1003" s="3">
        <v>0</v>
      </c>
    </row>
    <row r="1004" spans="1:3" x14ac:dyDescent="0.25">
      <c r="A1004" s="3">
        <v>0.99899999999998601</v>
      </c>
      <c r="B1004" s="3">
        <v>0</v>
      </c>
      <c r="C1004" s="3">
        <v>0</v>
      </c>
    </row>
    <row r="1005" spans="1:3" x14ac:dyDescent="0.25">
      <c r="A1005" s="3">
        <v>0.9999999999999859</v>
      </c>
      <c r="B1005" s="3">
        <v>0</v>
      </c>
      <c r="C1005" s="3">
        <v>0</v>
      </c>
    </row>
  </sheetData>
  <sheetProtection sheet="1" objects="1" scenarios="1"/>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B9"/>
  <sheetViews>
    <sheetView topLeftCell="A4" zoomScale="90" zoomScaleNormal="90" workbookViewId="0">
      <selection activeCell="A4" sqref="A4"/>
    </sheetView>
  </sheetViews>
  <sheetFormatPr defaultColWidth="9.109375" defaultRowHeight="14.4" x14ac:dyDescent="0.35"/>
  <cols>
    <col min="1" max="1" width="33.33203125" style="28" customWidth="1"/>
    <col min="2" max="2" width="163" style="28" customWidth="1"/>
    <col min="3" max="3" width="13" style="28" customWidth="1"/>
    <col min="4" max="4" width="10.44140625" style="28" customWidth="1"/>
    <col min="5" max="16384" width="9.109375" style="28"/>
  </cols>
  <sheetData>
    <row r="1" spans="1:2" ht="18" x14ac:dyDescent="0.35">
      <c r="A1" s="216" t="s">
        <v>86</v>
      </c>
      <c r="B1" s="244" t="s">
        <v>424</v>
      </c>
    </row>
    <row r="2" spans="1:2" ht="18" x14ac:dyDescent="0.35">
      <c r="A2" s="216" t="s">
        <v>87</v>
      </c>
      <c r="B2" s="217" t="s">
        <v>96</v>
      </c>
    </row>
    <row r="3" spans="1:2" ht="18" x14ac:dyDescent="0.35">
      <c r="A3" s="216" t="s">
        <v>88</v>
      </c>
      <c r="B3" s="244">
        <v>44981</v>
      </c>
    </row>
    <row r="4" spans="1:2" ht="54" x14ac:dyDescent="0.35">
      <c r="A4" s="217" t="s">
        <v>89</v>
      </c>
      <c r="B4" s="156" t="s">
        <v>527</v>
      </c>
    </row>
    <row r="5" spans="1:2" ht="36" x14ac:dyDescent="0.35">
      <c r="A5" s="217" t="s">
        <v>90</v>
      </c>
      <c r="B5" s="156" t="s">
        <v>500</v>
      </c>
    </row>
    <row r="6" spans="1:2" ht="18" x14ac:dyDescent="0.35">
      <c r="A6" s="217" t="s">
        <v>91</v>
      </c>
      <c r="B6" s="217"/>
    </row>
    <row r="7" spans="1:2" ht="18" x14ac:dyDescent="0.35">
      <c r="A7" s="217" t="s">
        <v>92</v>
      </c>
      <c r="B7" s="217"/>
    </row>
    <row r="8" spans="1:2" ht="18" x14ac:dyDescent="0.35">
      <c r="A8" s="217" t="s">
        <v>93</v>
      </c>
      <c r="B8" s="217"/>
    </row>
    <row r="9" spans="1:2" ht="18" x14ac:dyDescent="0.35">
      <c r="A9" s="217" t="s">
        <v>94</v>
      </c>
    </row>
  </sheetData>
  <sheetProtection selectLockedCells="1"/>
  <customSheetViews>
    <customSheetView guid="{62DB6109-CAC5-447A-A8AE-BE0985497732}">
      <selection activeCell="C10" sqref="C10"/>
      <pageMargins left="0" right="0" top="0" bottom="0" header="0" footer="0"/>
      <pageSetup orientation="portrait" r:id="rId1"/>
    </customSheetView>
    <customSheetView guid="{90D81337-4A3E-42A8-86DD-53769237ED1E}">
      <selection activeCell="C10" sqref="C10"/>
      <pageMargins left="0" right="0" top="0" bottom="0" header="0" footer="0"/>
      <pageSetup orientation="portrait" r:id="rId2"/>
    </customSheetView>
  </customSheetViews>
  <pageMargins left="0.7" right="0.7" top="0.75" bottom="0.75" header="0.3" footer="0.3"/>
  <pageSetup orientation="landscape" r:id="rId3"/>
  <headerFooter>
    <oddFooter>&amp;L&amp;F
&amp;CPage &amp;P of &amp;N&amp;R&amp;A</oddFooter>
  </headerFooter>
  <tableParts count="1">
    <tablePart r:id="rId4"/>
  </tablePart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rgb="FFFFFF99"/>
  </sheetPr>
  <dimension ref="A1:F170"/>
  <sheetViews>
    <sheetView topLeftCell="A9" workbookViewId="0">
      <selection activeCell="B15" sqref="B15"/>
    </sheetView>
  </sheetViews>
  <sheetFormatPr defaultColWidth="9.109375" defaultRowHeight="16.8" x14ac:dyDescent="0.4"/>
  <cols>
    <col min="1" max="1" width="27.44140625" style="40" bestFit="1" customWidth="1"/>
    <col min="2" max="2" width="40.44140625" style="41" customWidth="1"/>
    <col min="3" max="3" width="53.88671875" style="41" bestFit="1" customWidth="1"/>
    <col min="4" max="4" width="21.44140625" style="41" bestFit="1" customWidth="1"/>
    <col min="5" max="5" width="89.44140625" style="40" customWidth="1"/>
    <col min="6" max="6" width="17.44140625" style="40" customWidth="1"/>
    <col min="7" max="16384" width="9.109375" style="40"/>
  </cols>
  <sheetData>
    <row r="1" spans="1:6" ht="33.6" x14ac:dyDescent="0.4">
      <c r="A1" s="40" t="s">
        <v>8</v>
      </c>
      <c r="B1" s="41" t="s">
        <v>9</v>
      </c>
      <c r="C1" s="41" t="s">
        <v>24</v>
      </c>
      <c r="D1" s="41" t="s">
        <v>69</v>
      </c>
      <c r="E1" s="40" t="s">
        <v>95</v>
      </c>
      <c r="F1" s="40" t="s">
        <v>80</v>
      </c>
    </row>
    <row r="2" spans="1:6" ht="33.6" x14ac:dyDescent="0.4">
      <c r="A2" s="40" t="s">
        <v>96</v>
      </c>
      <c r="B2" s="42" t="s">
        <v>97</v>
      </c>
      <c r="C2" s="43" t="s">
        <v>98</v>
      </c>
      <c r="D2" s="41" t="s">
        <v>99</v>
      </c>
      <c r="E2" s="41" t="s">
        <v>100</v>
      </c>
      <c r="F2" s="40" t="str" cm="1">
        <f t="array" ref="F2:F3">IF(ISERROR(_xlfn.UNIQUE(_xlfn._xlws.FILTER(Data!B:B,(Data!B:B&lt;&gt;"")*(Data!B:B&lt;&gt;"Domain")))),"",_xlfn.UNIQUE(_xlfn._xlws.FILTER(Data!B:B,(Data!B:B&lt;&gt;"")*(Data!B:B&lt;&gt;"Domain"))))</f>
        <v>College Enrollment</v>
      </c>
    </row>
    <row r="3" spans="1:6" ht="33.6" x14ac:dyDescent="0.4">
      <c r="A3" s="40" t="s">
        <v>67</v>
      </c>
      <c r="B3" s="41" t="s">
        <v>240</v>
      </c>
      <c r="C3" s="41" t="s">
        <v>101</v>
      </c>
      <c r="D3" s="41" t="s">
        <v>102</v>
      </c>
      <c r="E3" s="41" t="s">
        <v>103</v>
      </c>
      <c r="F3" s="40" t="str">
        <v>Progressing in College</v>
      </c>
    </row>
    <row r="4" spans="1:6" ht="33.6" x14ac:dyDescent="0.4">
      <c r="B4" s="41" t="s">
        <v>239</v>
      </c>
      <c r="C4" s="41" t="s">
        <v>104</v>
      </c>
      <c r="D4" s="43" t="s">
        <v>105</v>
      </c>
      <c r="E4" s="41" t="s">
        <v>106</v>
      </c>
    </row>
    <row r="5" spans="1:6" ht="50.4" x14ac:dyDescent="0.4">
      <c r="A5" s="40" t="s">
        <v>107</v>
      </c>
      <c r="C5" s="41" t="s">
        <v>108</v>
      </c>
      <c r="E5" s="41" t="s">
        <v>109</v>
      </c>
    </row>
    <row r="6" spans="1:6" ht="33.6" x14ac:dyDescent="0.4">
      <c r="A6" s="40" t="s">
        <v>110</v>
      </c>
      <c r="C6" s="41" t="s">
        <v>111</v>
      </c>
      <c r="E6" s="41" t="s">
        <v>112</v>
      </c>
    </row>
    <row r="7" spans="1:6" ht="50.4" x14ac:dyDescent="0.4">
      <c r="A7" s="40" t="s">
        <v>113</v>
      </c>
      <c r="B7" s="40" t="s">
        <v>23</v>
      </c>
      <c r="C7" s="41" t="s">
        <v>114</v>
      </c>
      <c r="E7" s="41" t="s">
        <v>115</v>
      </c>
    </row>
    <row r="8" spans="1:6" ht="67.2" x14ac:dyDescent="0.4">
      <c r="B8" s="41" t="s">
        <v>116</v>
      </c>
      <c r="C8" s="41" t="s">
        <v>117</v>
      </c>
      <c r="E8" s="44" t="s">
        <v>118</v>
      </c>
    </row>
    <row r="9" spans="1:6" ht="50.4" x14ac:dyDescent="0.4">
      <c r="A9" s="40" t="s">
        <v>68</v>
      </c>
      <c r="B9" s="41" t="s">
        <v>119</v>
      </c>
      <c r="C9" s="41" t="s">
        <v>120</v>
      </c>
      <c r="E9" s="44" t="s">
        <v>121</v>
      </c>
    </row>
    <row r="10" spans="1:6" ht="50.4" x14ac:dyDescent="0.4">
      <c r="A10" s="40" t="s">
        <v>96</v>
      </c>
      <c r="B10" s="41" t="s">
        <v>122</v>
      </c>
      <c r="C10" s="41" t="s">
        <v>123</v>
      </c>
      <c r="E10" s="41" t="s">
        <v>124</v>
      </c>
    </row>
    <row r="11" spans="1:6" ht="50.4" x14ac:dyDescent="0.4">
      <c r="A11" s="40" t="s">
        <v>67</v>
      </c>
      <c r="C11" s="41" t="s">
        <v>125</v>
      </c>
      <c r="E11" s="41" t="s">
        <v>126</v>
      </c>
    </row>
    <row r="12" spans="1:6" ht="50.4" x14ac:dyDescent="0.4">
      <c r="B12" s="45" t="s">
        <v>14</v>
      </c>
      <c r="C12" s="41" t="s">
        <v>127</v>
      </c>
      <c r="E12" s="41" t="s">
        <v>128</v>
      </c>
    </row>
    <row r="13" spans="1:6" x14ac:dyDescent="0.4">
      <c r="A13" s="40" t="s">
        <v>21</v>
      </c>
      <c r="B13" s="45" t="s">
        <v>82</v>
      </c>
      <c r="C13" s="41" t="s">
        <v>129</v>
      </c>
    </row>
    <row r="14" spans="1:6" ht="33.6" x14ac:dyDescent="0.4">
      <c r="A14" s="40" t="s">
        <v>130</v>
      </c>
      <c r="B14" s="45" t="s">
        <v>83</v>
      </c>
      <c r="C14" s="41" t="s">
        <v>131</v>
      </c>
    </row>
    <row r="15" spans="1:6" ht="50.4" x14ac:dyDescent="0.4">
      <c r="A15" s="40" t="s">
        <v>132</v>
      </c>
      <c r="B15" s="41" t="s">
        <v>559</v>
      </c>
      <c r="C15" s="41" t="s">
        <v>133</v>
      </c>
    </row>
    <row r="16" spans="1:6" ht="33.6" x14ac:dyDescent="0.4">
      <c r="A16" s="40" t="s">
        <v>134</v>
      </c>
      <c r="B16" s="41" t="s">
        <v>135</v>
      </c>
      <c r="C16" s="41" t="s">
        <v>136</v>
      </c>
    </row>
    <row r="17" spans="1:5" ht="50.4" x14ac:dyDescent="0.4">
      <c r="B17" s="42" t="s">
        <v>243</v>
      </c>
      <c r="C17" s="41" t="s">
        <v>401</v>
      </c>
      <c r="E17" s="41"/>
    </row>
    <row r="18" spans="1:5" ht="50.4" x14ac:dyDescent="0.4">
      <c r="A18" s="40" t="s">
        <v>20</v>
      </c>
      <c r="B18" s="42" t="s">
        <v>244</v>
      </c>
    </row>
    <row r="19" spans="1:5" ht="50.4" x14ac:dyDescent="0.4">
      <c r="A19" s="40" t="s">
        <v>96</v>
      </c>
      <c r="B19" s="42" t="s">
        <v>137</v>
      </c>
    </row>
    <row r="20" spans="1:5" x14ac:dyDescent="0.4">
      <c r="A20" s="40" t="s">
        <v>67</v>
      </c>
      <c r="B20" s="41" t="s">
        <v>400</v>
      </c>
    </row>
    <row r="21" spans="1:5" x14ac:dyDescent="0.4">
      <c r="A21" s="40" t="s">
        <v>138</v>
      </c>
    </row>
    <row r="23" spans="1:5" x14ac:dyDescent="0.4">
      <c r="A23" s="40" t="s">
        <v>73</v>
      </c>
      <c r="B23" s="41" t="s">
        <v>71</v>
      </c>
      <c r="C23" s="41" t="s">
        <v>70</v>
      </c>
    </row>
    <row r="24" spans="1:5" ht="33.6" x14ac:dyDescent="0.4">
      <c r="A24" s="40" t="s">
        <v>96</v>
      </c>
      <c r="B24" s="41" t="s">
        <v>139</v>
      </c>
      <c r="C24" s="41" t="s">
        <v>140</v>
      </c>
    </row>
    <row r="25" spans="1:5" ht="33.6" x14ac:dyDescent="0.4">
      <c r="A25" s="40" t="s">
        <v>67</v>
      </c>
      <c r="B25" s="41" t="s">
        <v>141</v>
      </c>
      <c r="C25" s="41" t="s">
        <v>142</v>
      </c>
    </row>
    <row r="26" spans="1:5" x14ac:dyDescent="0.4">
      <c r="A26" s="40" t="s">
        <v>143</v>
      </c>
      <c r="B26" s="41" t="s">
        <v>144</v>
      </c>
    </row>
    <row r="28" spans="1:5" ht="50.4" x14ac:dyDescent="0.4">
      <c r="A28" s="40" t="s">
        <v>15</v>
      </c>
      <c r="B28" s="41" t="s">
        <v>72</v>
      </c>
      <c r="C28" s="41" t="s">
        <v>300</v>
      </c>
    </row>
    <row r="29" spans="1:5" x14ac:dyDescent="0.4">
      <c r="A29" s="40" t="s">
        <v>96</v>
      </c>
      <c r="B29" s="41">
        <v>0.2</v>
      </c>
      <c r="C29" s="41" t="s">
        <v>301</v>
      </c>
    </row>
    <row r="30" spans="1:5" x14ac:dyDescent="0.4">
      <c r="A30" s="40" t="s">
        <v>67</v>
      </c>
      <c r="B30" s="41">
        <v>0.1</v>
      </c>
      <c r="C30" s="41" t="s">
        <v>302</v>
      </c>
    </row>
    <row r="31" spans="1:5" x14ac:dyDescent="0.4">
      <c r="A31" s="40" t="s">
        <v>143</v>
      </c>
      <c r="C31" s="41" t="s">
        <v>303</v>
      </c>
    </row>
    <row r="32" spans="1:5" x14ac:dyDescent="0.4">
      <c r="C32" s="41" t="s">
        <v>304</v>
      </c>
    </row>
    <row r="33" spans="1:3" x14ac:dyDescent="0.4">
      <c r="A33" s="40" t="s">
        <v>32</v>
      </c>
      <c r="B33" s="62" t="s">
        <v>29</v>
      </c>
      <c r="C33" s="41" t="s">
        <v>305</v>
      </c>
    </row>
    <row r="34" spans="1:3" x14ac:dyDescent="0.4">
      <c r="A34" s="41" t="s">
        <v>140</v>
      </c>
      <c r="B34" s="62" t="s">
        <v>279</v>
      </c>
      <c r="C34" s="41" t="s">
        <v>306</v>
      </c>
    </row>
    <row r="35" spans="1:3" x14ac:dyDescent="0.4">
      <c r="A35" s="41" t="s">
        <v>145</v>
      </c>
      <c r="B35" s="62" t="s">
        <v>280</v>
      </c>
      <c r="C35" s="41" t="s">
        <v>307</v>
      </c>
    </row>
    <row r="36" spans="1:3" x14ac:dyDescent="0.4">
      <c r="A36" s="41" t="s">
        <v>146</v>
      </c>
      <c r="B36" s="62" t="s">
        <v>281</v>
      </c>
      <c r="C36" s="41" t="s">
        <v>308</v>
      </c>
    </row>
    <row r="37" spans="1:3" x14ac:dyDescent="0.4">
      <c r="A37" s="41" t="s">
        <v>147</v>
      </c>
      <c r="B37" s="62" t="s">
        <v>282</v>
      </c>
      <c r="C37" s="41" t="s">
        <v>309</v>
      </c>
    </row>
    <row r="38" spans="1:3" x14ac:dyDescent="0.4">
      <c r="A38" s="41" t="s">
        <v>345</v>
      </c>
      <c r="B38" s="62" t="s">
        <v>283</v>
      </c>
      <c r="C38" s="41" t="s">
        <v>310</v>
      </c>
    </row>
    <row r="39" spans="1:3" x14ac:dyDescent="0.4">
      <c r="A39" s="41" t="s">
        <v>148</v>
      </c>
      <c r="B39" s="62" t="s">
        <v>284</v>
      </c>
      <c r="C39" s="41" t="s">
        <v>311</v>
      </c>
    </row>
    <row r="40" spans="1:3" x14ac:dyDescent="0.4">
      <c r="A40" s="41"/>
      <c r="B40" s="63" t="s">
        <v>285</v>
      </c>
      <c r="C40" s="41" t="s">
        <v>312</v>
      </c>
    </row>
    <row r="41" spans="1:3" x14ac:dyDescent="0.4">
      <c r="A41" s="40" t="s">
        <v>33</v>
      </c>
      <c r="B41" s="63" t="s">
        <v>286</v>
      </c>
      <c r="C41" s="41" t="s">
        <v>143</v>
      </c>
    </row>
    <row r="42" spans="1:3" x14ac:dyDescent="0.4">
      <c r="A42" s="41" t="s">
        <v>149</v>
      </c>
      <c r="B42" s="63" t="s">
        <v>287</v>
      </c>
    </row>
    <row r="43" spans="1:3" ht="32.4" x14ac:dyDescent="0.4">
      <c r="A43" s="41" t="s">
        <v>150</v>
      </c>
      <c r="B43" s="63" t="s">
        <v>288</v>
      </c>
      <c r="C43" s="41" t="s">
        <v>417</v>
      </c>
    </row>
    <row r="44" spans="1:3" x14ac:dyDescent="0.4">
      <c r="A44" s="41" t="s">
        <v>151</v>
      </c>
      <c r="B44" s="63" t="s">
        <v>289</v>
      </c>
      <c r="C44" s="41" t="s">
        <v>418</v>
      </c>
    </row>
    <row r="45" spans="1:3" x14ac:dyDescent="0.4">
      <c r="A45" s="41" t="s">
        <v>152</v>
      </c>
      <c r="B45" s="25" t="s">
        <v>290</v>
      </c>
      <c r="C45" s="41" t="s">
        <v>419</v>
      </c>
    </row>
    <row r="46" spans="1:3" x14ac:dyDescent="0.4">
      <c r="A46" s="41" t="s">
        <v>346</v>
      </c>
      <c r="B46" s="25" t="s">
        <v>291</v>
      </c>
      <c r="C46" s="41" t="s">
        <v>144</v>
      </c>
    </row>
    <row r="47" spans="1:3" x14ac:dyDescent="0.4">
      <c r="A47" s="41" t="s">
        <v>148</v>
      </c>
      <c r="B47" s="25" t="s">
        <v>292</v>
      </c>
    </row>
    <row r="48" spans="1:3" ht="33.6" x14ac:dyDescent="0.4">
      <c r="A48" s="41"/>
      <c r="B48" s="62" t="s">
        <v>349</v>
      </c>
      <c r="C48" s="41" t="s">
        <v>72</v>
      </c>
    </row>
    <row r="49" spans="1:2" x14ac:dyDescent="0.4">
      <c r="A49" s="41" t="s">
        <v>34</v>
      </c>
      <c r="B49" s="62" t="s">
        <v>148</v>
      </c>
    </row>
    <row r="50" spans="1:2" x14ac:dyDescent="0.4">
      <c r="A50" s="41" t="s">
        <v>153</v>
      </c>
    </row>
    <row r="51" spans="1:2" x14ac:dyDescent="0.4">
      <c r="A51" s="41" t="s">
        <v>154</v>
      </c>
    </row>
    <row r="52" spans="1:2" x14ac:dyDescent="0.4">
      <c r="A52" s="41" t="s">
        <v>155</v>
      </c>
      <c r="B52" s="41" t="s">
        <v>296</v>
      </c>
    </row>
    <row r="53" spans="1:2" x14ac:dyDescent="0.4">
      <c r="A53" s="41" t="s">
        <v>347</v>
      </c>
      <c r="B53" s="41" t="s">
        <v>297</v>
      </c>
    </row>
    <row r="54" spans="1:2" x14ac:dyDescent="0.4">
      <c r="A54" s="41" t="s">
        <v>148</v>
      </c>
      <c r="B54" s="41" t="s">
        <v>298</v>
      </c>
    </row>
    <row r="55" spans="1:2" x14ac:dyDescent="0.4">
      <c r="A55" s="41"/>
    </row>
    <row r="56" spans="1:2" x14ac:dyDescent="0.4">
      <c r="A56" s="41" t="s">
        <v>35</v>
      </c>
    </row>
    <row r="57" spans="1:2" x14ac:dyDescent="0.4">
      <c r="A57" s="41" t="s">
        <v>275</v>
      </c>
    </row>
    <row r="58" spans="1:2" x14ac:dyDescent="0.4">
      <c r="A58" s="41" t="s">
        <v>276</v>
      </c>
    </row>
    <row r="59" spans="1:2" x14ac:dyDescent="0.4">
      <c r="A59" s="41" t="s">
        <v>277</v>
      </c>
    </row>
    <row r="60" spans="1:2" x14ac:dyDescent="0.4">
      <c r="A60" s="41" t="s">
        <v>348</v>
      </c>
    </row>
    <row r="61" spans="1:2" x14ac:dyDescent="0.4">
      <c r="A61" s="41" t="s">
        <v>148</v>
      </c>
    </row>
    <row r="62" spans="1:2" x14ac:dyDescent="0.4">
      <c r="A62" s="41"/>
      <c r="B62" s="40"/>
    </row>
    <row r="63" spans="1:2" x14ac:dyDescent="0.4">
      <c r="A63" s="40" t="s">
        <v>29</v>
      </c>
      <c r="B63" s="40"/>
    </row>
    <row r="64" spans="1:2" x14ac:dyDescent="0.4">
      <c r="A64" s="41" t="s">
        <v>156</v>
      </c>
      <c r="B64" s="40"/>
    </row>
    <row r="65" spans="1:2" x14ac:dyDescent="0.4">
      <c r="A65" s="41" t="s">
        <v>157</v>
      </c>
      <c r="B65" s="40"/>
    </row>
    <row r="66" spans="1:2" x14ac:dyDescent="0.4">
      <c r="A66" s="41" t="s">
        <v>158</v>
      </c>
      <c r="B66" s="40"/>
    </row>
    <row r="67" spans="1:2" x14ac:dyDescent="0.4">
      <c r="A67" s="41" t="s">
        <v>159</v>
      </c>
      <c r="B67" s="40"/>
    </row>
    <row r="68" spans="1:2" x14ac:dyDescent="0.4">
      <c r="A68" s="41" t="s">
        <v>349</v>
      </c>
      <c r="B68" s="40"/>
    </row>
    <row r="69" spans="1:2" x14ac:dyDescent="0.4">
      <c r="A69" s="41" t="s">
        <v>148</v>
      </c>
      <c r="B69" s="40"/>
    </row>
    <row r="70" spans="1:2" x14ac:dyDescent="0.4">
      <c r="A70" s="41"/>
    </row>
    <row r="71" spans="1:2" x14ac:dyDescent="0.4">
      <c r="A71" s="40" t="s">
        <v>28</v>
      </c>
    </row>
    <row r="72" spans="1:2" x14ac:dyDescent="0.4">
      <c r="A72" s="41" t="s">
        <v>160</v>
      </c>
    </row>
    <row r="73" spans="1:2" x14ac:dyDescent="0.4">
      <c r="A73" s="40" t="s">
        <v>161</v>
      </c>
    </row>
    <row r="74" spans="1:2" x14ac:dyDescent="0.4">
      <c r="A74" s="40" t="s">
        <v>162</v>
      </c>
    </row>
    <row r="75" spans="1:2" x14ac:dyDescent="0.4">
      <c r="A75" s="41" t="s">
        <v>148</v>
      </c>
    </row>
    <row r="76" spans="1:2" x14ac:dyDescent="0.4">
      <c r="B76" s="40"/>
    </row>
    <row r="77" spans="1:2" x14ac:dyDescent="0.4">
      <c r="A77" s="40" t="s">
        <v>27</v>
      </c>
      <c r="B77" s="40"/>
    </row>
    <row r="78" spans="1:2" x14ac:dyDescent="0.4">
      <c r="A78" s="46" t="s">
        <v>163</v>
      </c>
      <c r="B78" s="40"/>
    </row>
    <row r="79" spans="1:2" x14ac:dyDescent="0.4">
      <c r="A79" s="46" t="s">
        <v>164</v>
      </c>
      <c r="B79" s="40"/>
    </row>
    <row r="80" spans="1:2" x14ac:dyDescent="0.4">
      <c r="A80" s="46">
        <v>1</v>
      </c>
      <c r="B80" s="40"/>
    </row>
    <row r="81" spans="1:2" x14ac:dyDescent="0.4">
      <c r="A81" s="46">
        <v>2</v>
      </c>
      <c r="B81" s="40"/>
    </row>
    <row r="82" spans="1:2" x14ac:dyDescent="0.4">
      <c r="A82" s="46">
        <v>3</v>
      </c>
      <c r="B82" s="40"/>
    </row>
    <row r="83" spans="1:2" x14ac:dyDescent="0.4">
      <c r="A83" s="46">
        <v>4</v>
      </c>
      <c r="B83" s="40"/>
    </row>
    <row r="84" spans="1:2" x14ac:dyDescent="0.4">
      <c r="A84" s="46">
        <v>5</v>
      </c>
      <c r="B84" s="40"/>
    </row>
    <row r="85" spans="1:2" x14ac:dyDescent="0.4">
      <c r="A85" s="46">
        <v>6</v>
      </c>
      <c r="B85" s="40"/>
    </row>
    <row r="86" spans="1:2" x14ac:dyDescent="0.4">
      <c r="A86" s="46">
        <v>7</v>
      </c>
      <c r="B86" s="40"/>
    </row>
    <row r="87" spans="1:2" x14ac:dyDescent="0.4">
      <c r="A87" s="46">
        <v>8</v>
      </c>
      <c r="B87" s="40"/>
    </row>
    <row r="88" spans="1:2" x14ac:dyDescent="0.4">
      <c r="A88" s="46">
        <v>9</v>
      </c>
      <c r="B88" s="40"/>
    </row>
    <row r="89" spans="1:2" x14ac:dyDescent="0.4">
      <c r="A89" s="46">
        <v>10</v>
      </c>
      <c r="B89" s="40"/>
    </row>
    <row r="90" spans="1:2" x14ac:dyDescent="0.4">
      <c r="A90" s="46">
        <v>11</v>
      </c>
      <c r="B90" s="40"/>
    </row>
    <row r="91" spans="1:2" x14ac:dyDescent="0.4">
      <c r="A91" s="46">
        <v>12</v>
      </c>
      <c r="B91" s="40"/>
    </row>
    <row r="92" spans="1:2" x14ac:dyDescent="0.4">
      <c r="A92" s="41" t="s">
        <v>165</v>
      </c>
      <c r="B92" s="40"/>
    </row>
    <row r="93" spans="1:2" x14ac:dyDescent="0.4">
      <c r="A93" s="41" t="s">
        <v>166</v>
      </c>
      <c r="B93" s="40"/>
    </row>
    <row r="94" spans="1:2" x14ac:dyDescent="0.4">
      <c r="A94" s="41" t="s">
        <v>343</v>
      </c>
    </row>
    <row r="95" spans="1:2" x14ac:dyDescent="0.4">
      <c r="A95" s="41" t="s">
        <v>148</v>
      </c>
    </row>
    <row r="96" spans="1:2" x14ac:dyDescent="0.4">
      <c r="A96" s="41"/>
      <c r="B96" s="40"/>
    </row>
    <row r="97" spans="1:4" x14ac:dyDescent="0.4">
      <c r="A97" s="40" t="s">
        <v>30</v>
      </c>
      <c r="B97" s="40"/>
    </row>
    <row r="98" spans="1:4" x14ac:dyDescent="0.4">
      <c r="A98" s="41" t="s">
        <v>167</v>
      </c>
      <c r="B98" s="40"/>
    </row>
    <row r="99" spans="1:4" x14ac:dyDescent="0.4">
      <c r="A99" s="41" t="s">
        <v>168</v>
      </c>
      <c r="B99" s="40"/>
    </row>
    <row r="100" spans="1:4" x14ac:dyDescent="0.4">
      <c r="A100" s="41" t="s">
        <v>169</v>
      </c>
      <c r="B100" s="40"/>
    </row>
    <row r="101" spans="1:4" x14ac:dyDescent="0.4">
      <c r="A101" s="41" t="s">
        <v>170</v>
      </c>
      <c r="B101" s="40"/>
    </row>
    <row r="102" spans="1:4" x14ac:dyDescent="0.4">
      <c r="A102" s="41" t="s">
        <v>350</v>
      </c>
    </row>
    <row r="103" spans="1:4" x14ac:dyDescent="0.4">
      <c r="A103" s="41" t="s">
        <v>148</v>
      </c>
    </row>
    <row r="104" spans="1:4" x14ac:dyDescent="0.4">
      <c r="A104" s="41"/>
    </row>
    <row r="105" spans="1:4" x14ac:dyDescent="0.4">
      <c r="A105" s="40" t="s">
        <v>31</v>
      </c>
    </row>
    <row r="106" spans="1:4" x14ac:dyDescent="0.4">
      <c r="A106" s="40" t="s">
        <v>171</v>
      </c>
    </row>
    <row r="107" spans="1:4" x14ac:dyDescent="0.4">
      <c r="A107" s="40" t="s">
        <v>172</v>
      </c>
    </row>
    <row r="108" spans="1:4" x14ac:dyDescent="0.4">
      <c r="A108" s="40" t="s">
        <v>173</v>
      </c>
      <c r="D108" s="47"/>
    </row>
    <row r="109" spans="1:4" x14ac:dyDescent="0.4">
      <c r="A109" s="40" t="s">
        <v>174</v>
      </c>
      <c r="D109" s="47"/>
    </row>
    <row r="110" spans="1:4" x14ac:dyDescent="0.4">
      <c r="A110" s="41" t="s">
        <v>175</v>
      </c>
    </row>
    <row r="111" spans="1:4" x14ac:dyDescent="0.4">
      <c r="A111" s="41" t="s">
        <v>176</v>
      </c>
    </row>
    <row r="112" spans="1:4" x14ac:dyDescent="0.4">
      <c r="A112" s="41" t="s">
        <v>177</v>
      </c>
    </row>
    <row r="113" spans="1:4" x14ac:dyDescent="0.4">
      <c r="A113" s="41" t="s">
        <v>178</v>
      </c>
    </row>
    <row r="114" spans="1:4" x14ac:dyDescent="0.4">
      <c r="A114" s="41" t="s">
        <v>179</v>
      </c>
    </row>
    <row r="115" spans="1:4" x14ac:dyDescent="0.4">
      <c r="A115" s="41" t="s">
        <v>180</v>
      </c>
    </row>
    <row r="116" spans="1:4" x14ac:dyDescent="0.4">
      <c r="A116" s="41" t="s">
        <v>181</v>
      </c>
    </row>
    <row r="117" spans="1:4" x14ac:dyDescent="0.4">
      <c r="A117" s="41" t="s">
        <v>182</v>
      </c>
      <c r="D117" s="47"/>
    </row>
    <row r="118" spans="1:4" x14ac:dyDescent="0.4">
      <c r="A118" s="41" t="s">
        <v>183</v>
      </c>
    </row>
    <row r="119" spans="1:4" x14ac:dyDescent="0.4">
      <c r="A119" s="41" t="s">
        <v>184</v>
      </c>
    </row>
    <row r="120" spans="1:4" x14ac:dyDescent="0.4">
      <c r="A120" s="41" t="s">
        <v>185</v>
      </c>
    </row>
    <row r="121" spans="1:4" x14ac:dyDescent="0.4">
      <c r="A121" s="41" t="s">
        <v>186</v>
      </c>
    </row>
    <row r="122" spans="1:4" x14ac:dyDescent="0.4">
      <c r="A122" s="41" t="s">
        <v>187</v>
      </c>
    </row>
    <row r="123" spans="1:4" x14ac:dyDescent="0.4">
      <c r="A123" s="41" t="s">
        <v>188</v>
      </c>
    </row>
    <row r="124" spans="1:4" x14ac:dyDescent="0.4">
      <c r="A124" s="41" t="s">
        <v>189</v>
      </c>
    </row>
    <row r="125" spans="1:4" x14ac:dyDescent="0.4">
      <c r="A125" s="41" t="s">
        <v>190</v>
      </c>
    </row>
    <row r="126" spans="1:4" x14ac:dyDescent="0.4">
      <c r="A126" s="41" t="s">
        <v>191</v>
      </c>
    </row>
    <row r="127" spans="1:4" x14ac:dyDescent="0.4">
      <c r="A127" s="41" t="s">
        <v>192</v>
      </c>
    </row>
    <row r="128" spans="1:4" x14ac:dyDescent="0.4">
      <c r="A128" s="41" t="s">
        <v>193</v>
      </c>
    </row>
    <row r="129" spans="1:4" x14ac:dyDescent="0.4">
      <c r="A129" s="41" t="s">
        <v>194</v>
      </c>
    </row>
    <row r="130" spans="1:4" x14ac:dyDescent="0.4">
      <c r="A130" s="41" t="s">
        <v>195</v>
      </c>
    </row>
    <row r="131" spans="1:4" x14ac:dyDescent="0.4">
      <c r="A131" s="41" t="s">
        <v>196</v>
      </c>
    </row>
    <row r="132" spans="1:4" x14ac:dyDescent="0.4">
      <c r="A132" s="41" t="s">
        <v>197</v>
      </c>
    </row>
    <row r="133" spans="1:4" x14ac:dyDescent="0.4">
      <c r="A133" s="41" t="s">
        <v>198</v>
      </c>
    </row>
    <row r="134" spans="1:4" x14ac:dyDescent="0.4">
      <c r="A134" s="41" t="s">
        <v>199</v>
      </c>
    </row>
    <row r="135" spans="1:4" x14ac:dyDescent="0.4">
      <c r="A135" s="41" t="s">
        <v>200</v>
      </c>
    </row>
    <row r="136" spans="1:4" x14ac:dyDescent="0.4">
      <c r="A136" s="41" t="s">
        <v>201</v>
      </c>
    </row>
    <row r="137" spans="1:4" x14ac:dyDescent="0.4">
      <c r="A137" s="41" t="s">
        <v>202</v>
      </c>
      <c r="D137" s="47"/>
    </row>
    <row r="138" spans="1:4" x14ac:dyDescent="0.4">
      <c r="A138" s="41" t="s">
        <v>203</v>
      </c>
    </row>
    <row r="139" spans="1:4" x14ac:dyDescent="0.4">
      <c r="A139" s="41" t="s">
        <v>204</v>
      </c>
    </row>
    <row r="140" spans="1:4" x14ac:dyDescent="0.4">
      <c r="A140" s="41" t="s">
        <v>205</v>
      </c>
    </row>
    <row r="141" spans="1:4" x14ac:dyDescent="0.4">
      <c r="A141" s="41" t="s">
        <v>206</v>
      </c>
    </row>
    <row r="142" spans="1:4" x14ac:dyDescent="0.4">
      <c r="A142" s="41" t="s">
        <v>207</v>
      </c>
      <c r="D142" s="47"/>
    </row>
    <row r="143" spans="1:4" x14ac:dyDescent="0.4">
      <c r="A143" s="41" t="s">
        <v>208</v>
      </c>
    </row>
    <row r="144" spans="1:4" x14ac:dyDescent="0.4">
      <c r="A144" s="41" t="s">
        <v>209</v>
      </c>
    </row>
    <row r="145" spans="1:1" x14ac:dyDescent="0.4">
      <c r="A145" s="41" t="s">
        <v>210</v>
      </c>
    </row>
    <row r="146" spans="1:1" x14ac:dyDescent="0.4">
      <c r="A146" s="41" t="s">
        <v>211</v>
      </c>
    </row>
    <row r="147" spans="1:1" x14ac:dyDescent="0.4">
      <c r="A147" s="41" t="s">
        <v>212</v>
      </c>
    </row>
    <row r="148" spans="1:1" x14ac:dyDescent="0.4">
      <c r="A148" s="41" t="s">
        <v>213</v>
      </c>
    </row>
    <row r="149" spans="1:1" x14ac:dyDescent="0.4">
      <c r="A149" s="41" t="s">
        <v>214</v>
      </c>
    </row>
    <row r="150" spans="1:1" x14ac:dyDescent="0.4">
      <c r="A150" s="41" t="s">
        <v>215</v>
      </c>
    </row>
    <row r="151" spans="1:1" x14ac:dyDescent="0.4">
      <c r="A151" s="41" t="s">
        <v>216</v>
      </c>
    </row>
    <row r="152" spans="1:1" x14ac:dyDescent="0.4">
      <c r="A152" s="41" t="s">
        <v>217</v>
      </c>
    </row>
    <row r="153" spans="1:1" x14ac:dyDescent="0.4">
      <c r="A153" s="41" t="s">
        <v>218</v>
      </c>
    </row>
    <row r="154" spans="1:1" x14ac:dyDescent="0.4">
      <c r="A154" s="41" t="s">
        <v>219</v>
      </c>
    </row>
    <row r="155" spans="1:1" x14ac:dyDescent="0.4">
      <c r="A155" s="41" t="s">
        <v>220</v>
      </c>
    </row>
    <row r="156" spans="1:1" x14ac:dyDescent="0.4">
      <c r="A156" s="41" t="s">
        <v>221</v>
      </c>
    </row>
    <row r="157" spans="1:1" x14ac:dyDescent="0.4">
      <c r="A157" s="41" t="s">
        <v>222</v>
      </c>
    </row>
    <row r="158" spans="1:1" x14ac:dyDescent="0.4">
      <c r="A158" s="41" t="s">
        <v>223</v>
      </c>
    </row>
    <row r="159" spans="1:1" x14ac:dyDescent="0.4">
      <c r="A159" s="41" t="s">
        <v>224</v>
      </c>
    </row>
    <row r="160" spans="1:1" ht="33.6" x14ac:dyDescent="0.4">
      <c r="A160" s="41" t="s">
        <v>225</v>
      </c>
    </row>
    <row r="161" spans="1:1" x14ac:dyDescent="0.4">
      <c r="A161" s="41" t="s">
        <v>226</v>
      </c>
    </row>
    <row r="162" spans="1:1" ht="33.6" x14ac:dyDescent="0.4">
      <c r="A162" s="41" t="s">
        <v>227</v>
      </c>
    </row>
    <row r="163" spans="1:1" ht="33.6" x14ac:dyDescent="0.4">
      <c r="A163" s="41" t="s">
        <v>228</v>
      </c>
    </row>
    <row r="164" spans="1:1" x14ac:dyDescent="0.4">
      <c r="A164" s="41" t="s">
        <v>229</v>
      </c>
    </row>
    <row r="165" spans="1:1" x14ac:dyDescent="0.4">
      <c r="A165" s="41" t="s">
        <v>230</v>
      </c>
    </row>
    <row r="166" spans="1:1" ht="33.6" x14ac:dyDescent="0.4">
      <c r="A166" s="41" t="s">
        <v>231</v>
      </c>
    </row>
    <row r="167" spans="1:1" x14ac:dyDescent="0.4">
      <c r="A167" s="41" t="s">
        <v>232</v>
      </c>
    </row>
    <row r="168" spans="1:1" x14ac:dyDescent="0.4">
      <c r="A168" s="41" t="s">
        <v>278</v>
      </c>
    </row>
    <row r="169" spans="1:1" x14ac:dyDescent="0.4">
      <c r="A169" s="40" t="s">
        <v>344</v>
      </c>
    </row>
    <row r="170" spans="1:1" x14ac:dyDescent="0.4">
      <c r="A170" s="41" t="s">
        <v>148</v>
      </c>
    </row>
  </sheetData>
  <customSheetViews>
    <customSheetView guid="{62DB6109-CAC5-447A-A8AE-BE0985497732}">
      <selection activeCell="B9" sqref="B9"/>
      <pageMargins left="0" right="0" top="0" bottom="0" header="0" footer="0"/>
    </customSheetView>
    <customSheetView guid="{90D81337-4A3E-42A8-86DD-53769237ED1E}">
      <selection activeCell="B9" sqref="B9"/>
      <pageMargins left="0" right="0" top="0" bottom="0" header="0" footer="0"/>
    </customSheetView>
  </customSheetViews>
  <pageMargins left="0.7" right="0.7" top="0.75" bottom="0.75" header="0.3" footer="0.3"/>
  <pageSetup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C2"/>
  <sheetViews>
    <sheetView workbookViewId="0"/>
  </sheetViews>
  <sheetFormatPr defaultColWidth="8.88671875" defaultRowHeight="13.2" x14ac:dyDescent="0.25"/>
  <cols>
    <col min="1" max="1" width="13.44140625" bestFit="1" customWidth="1"/>
    <col min="2" max="2" width="37.88671875" customWidth="1"/>
    <col min="3" max="3" width="82.44140625" style="21" customWidth="1"/>
  </cols>
  <sheetData>
    <row r="1" spans="1:3" x14ac:dyDescent="0.25">
      <c r="A1" s="15" t="s">
        <v>233</v>
      </c>
      <c r="B1" s="15" t="s">
        <v>234</v>
      </c>
      <c r="C1" s="16" t="s">
        <v>235</v>
      </c>
    </row>
    <row r="2" spans="1:3" x14ac:dyDescent="0.25">
      <c r="A2" s="18">
        <v>43466</v>
      </c>
      <c r="B2" s="19" t="s">
        <v>236</v>
      </c>
      <c r="C2" s="20" t="s">
        <v>237</v>
      </c>
    </row>
  </sheetData>
  <printOptions gridLines="1"/>
  <pageMargins left="0.25" right="0.25" top="0.75" bottom="0.75" header="0.3" footer="0.3"/>
  <pageSetup orientation="landscape"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D0B24479218BD04E89A209955C035CFD" ma:contentTypeVersion="17" ma:contentTypeDescription="Create a new document." ma:contentTypeScope="" ma:versionID="b4192785de664d79d3f66829348e0623">
  <xsd:schema xmlns:xsd="http://www.w3.org/2001/XMLSchema" xmlns:xs="http://www.w3.org/2001/XMLSchema" xmlns:p="http://schemas.microsoft.com/office/2006/metadata/properties" xmlns:ns2="061677cf-f26d-4280-bb33-52150093ea0a" xmlns:ns3="623a19e2-51f8-4ca1-a8de-65421c21d97b" xmlns:ns4="3724096e-0e8b-4cbd-81e3-d5a83ad1661e" targetNamespace="http://schemas.microsoft.com/office/2006/metadata/properties" ma:root="true" ma:fieldsID="7ba3e79bd485b4a776ecb502e11da532" ns2:_="" ns3:_="" ns4:_="">
    <xsd:import namespace="061677cf-f26d-4280-bb33-52150093ea0a"/>
    <xsd:import namespace="623a19e2-51f8-4ca1-a8de-65421c21d97b"/>
    <xsd:import namespace="3724096e-0e8b-4cbd-81e3-d5a83ad1661e"/>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element ref="ns2:MediaServiceAutoTags" minOccurs="0"/>
                <xsd:element ref="ns2:MediaServiceOCR" minOccurs="0"/>
                <xsd:element ref="ns2:MediaServiceAutoKeyPoints" minOccurs="0"/>
                <xsd:element ref="ns2:MediaServiceKeyPoints" minOccurs="0"/>
                <xsd:element ref="ns2:_Flow_SignoffStatus" minOccurs="0"/>
                <xsd:element ref="ns2:MediaServiceDateTaken" minOccurs="0"/>
                <xsd:element ref="ns2:MediaServiceGenerationTime" minOccurs="0"/>
                <xsd:element ref="ns2:MediaServiceEventHashCode" minOccurs="0"/>
                <xsd:element ref="ns2:MediaLengthInSeconds" minOccurs="0"/>
                <xsd:element ref="ns2:lcf76f155ced4ddcb4097134ff3c332f" minOccurs="0"/>
                <xsd:element ref="ns4:TaxCatchAll"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061677cf-f26d-4280-bb33-52150093ea0a"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2" nillable="true" ma:displayName="Tags" ma:internalName="MediaServiceAutoTags" ma:readOnly="true">
      <xsd:simpleType>
        <xsd:restriction base="dms:Text"/>
      </xsd:simpleType>
    </xsd:element>
    <xsd:element name="MediaServiceOCR" ma:index="13" nillable="true" ma:displayName="Extracted Text" ma:internalName="MediaServiceOCR" ma:readOnly="true">
      <xsd:simpleType>
        <xsd:restriction base="dms:Note">
          <xsd:maxLength value="255"/>
        </xsd:restriction>
      </xsd:simpleType>
    </xsd:element>
    <xsd:element name="MediaServiceAutoKeyPoints" ma:index="14" nillable="true" ma:displayName="MediaServiceAutoKeyPoints" ma:hidden="true" ma:internalName="MediaServiceAutoKeyPoints" ma:readOnly="true">
      <xsd:simpleType>
        <xsd:restriction base="dms:Note"/>
      </xsd:simpleType>
    </xsd:element>
    <xsd:element name="MediaServiceKeyPoints" ma:index="15" nillable="true" ma:displayName="KeyPoints" ma:internalName="MediaServiceKeyPoints" ma:readOnly="true">
      <xsd:simpleType>
        <xsd:restriction base="dms:Note">
          <xsd:maxLength value="255"/>
        </xsd:restriction>
      </xsd:simpleType>
    </xsd:element>
    <xsd:element name="_Flow_SignoffStatus" ma:index="16" nillable="true" ma:displayName="Sign-off status" ma:internalName="Sign_x002d_off_x0020_status">
      <xsd:simpleType>
        <xsd:restriction base="dms:Text"/>
      </xsd:simpleType>
    </xsd:element>
    <xsd:element name="MediaServiceDateTaken" ma:index="17" nillable="true" ma:displayName="MediaServiceDateTaken" ma:hidden="true" ma:internalName="MediaServiceDateTaken" ma:readOnly="true">
      <xsd:simpleType>
        <xsd:restriction base="dms:Text"/>
      </xsd:simpleType>
    </xsd:element>
    <xsd:element name="MediaServiceGenerationTime" ma:index="18" nillable="true" ma:displayName="MediaServiceGenerationTime" ma:hidden="true" ma:internalName="MediaServiceGenerationTime" ma:readOnly="true">
      <xsd:simpleType>
        <xsd:restriction base="dms:Text"/>
      </xsd:simpleType>
    </xsd:element>
    <xsd:element name="MediaServiceEventHashCode" ma:index="19" nillable="true" ma:displayName="MediaServiceEventHashCode" ma:hidden="true" ma:internalName="MediaServiceEventHashCode" ma:readOnly="true">
      <xsd:simpleType>
        <xsd:restriction base="dms:Text"/>
      </xsd:simpleType>
    </xsd:element>
    <xsd:element name="MediaLengthInSeconds" ma:index="20" nillable="true" ma:displayName="Length (seconds)" ma:internalName="MediaLengthInSeconds" ma:readOnly="true">
      <xsd:simpleType>
        <xsd:restriction base="dms:Unknown"/>
      </xsd:simpleType>
    </xsd:element>
    <xsd:element name="lcf76f155ced4ddcb4097134ff3c332f" ma:index="22" nillable="true" ma:taxonomy="true" ma:internalName="lcf76f155ced4ddcb4097134ff3c332f" ma:taxonomyFieldName="MediaServiceImageTags" ma:displayName="Image Tags" ma:readOnly="false" ma:fieldId="{5cf76f15-5ced-4ddc-b409-7134ff3c332f}" ma:taxonomyMulti="true" ma:sspId="b31da6f4-e52d-49d7-b108-9c7783d77463" ma:termSetId="09814cd3-568e-fe90-9814-8d621ff8fb84" ma:anchorId="fba54fb3-c3e1-fe81-a776-ca4b69148c4d" ma:open="true" ma:isKeyword="false">
      <xsd:complexType>
        <xsd:sequence>
          <xsd:element ref="pc:Terms" minOccurs="0" maxOccurs="1"/>
        </xsd:sequence>
      </xsd:complexType>
    </xsd:element>
  </xsd:schema>
  <xsd:schema xmlns:xsd="http://www.w3.org/2001/XMLSchema" xmlns:xs="http://www.w3.org/2001/XMLSchema" xmlns:dms="http://schemas.microsoft.com/office/2006/documentManagement/types" xmlns:pc="http://schemas.microsoft.com/office/infopath/2007/PartnerControls" targetNamespace="623a19e2-51f8-4ca1-a8de-65421c21d97b" elementFormDefault="qualified">
    <xsd:import namespace="http://schemas.microsoft.com/office/2006/documentManagement/types"/>
    <xsd:import namespace="http://schemas.microsoft.com/office/infopath/2007/PartnerControls"/>
    <xsd:element name="SharedWithUsers" ma:index="10"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Shared With Details" ma:internalName="SharedWithDetail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3724096e-0e8b-4cbd-81e3-d5a83ad1661e" elementFormDefault="qualified">
    <xsd:import namespace="http://schemas.microsoft.com/office/2006/documentManagement/types"/>
    <xsd:import namespace="http://schemas.microsoft.com/office/infopath/2007/PartnerControls"/>
    <xsd:element name="TaxCatchAll" ma:index="23" nillable="true" ma:displayName="Taxonomy Catch All Column" ma:hidden="true" ma:list="{7a7f4dee-c74c-4681-8923-398649653c17}" ma:internalName="TaxCatchAll" ma:showField="CatchAllData" ma:web="3724096e-0e8b-4cbd-81e3-d5a83ad1661e">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4" ma:displayName="Content Type"/>
        <xsd:element ref="dc:title" minOccurs="0" maxOccurs="1" ma:index="3"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documentManagement>
    <_Flow_SignoffStatus xmlns="061677cf-f26d-4280-bb33-52150093ea0a" xsi:nil="true"/>
    <TaxCatchAll xmlns="3724096e-0e8b-4cbd-81e3-d5a83ad1661e" xsi:nil="true"/>
    <lcf76f155ced4ddcb4097134ff3c332f xmlns="061677cf-f26d-4280-bb33-52150093ea0a">
      <Terms xmlns="http://schemas.microsoft.com/office/infopath/2007/PartnerControls"/>
    </lcf76f155ced4ddcb4097134ff3c332f>
  </documentManagement>
</p:properties>
</file>

<file path=customXml/itemProps1.xml><?xml version="1.0" encoding="utf-8"?>
<ds:datastoreItem xmlns:ds="http://schemas.openxmlformats.org/officeDocument/2006/customXml" ds:itemID="{814A1F55-0A51-484C-88B8-C8FC9612F3EC}">
  <ds:schemaRefs>
    <ds:schemaRef ds:uri="http://schemas.microsoft.com/sharepoint/v3/contenttype/forms"/>
  </ds:schemaRefs>
</ds:datastoreItem>
</file>

<file path=customXml/itemProps2.xml><?xml version="1.0" encoding="utf-8"?>
<ds:datastoreItem xmlns:ds="http://schemas.openxmlformats.org/officeDocument/2006/customXml" ds:itemID="{F50FC6AC-275B-47A0-AAB3-6D46B213DB88}">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061677cf-f26d-4280-bb33-52150093ea0a"/>
    <ds:schemaRef ds:uri="623a19e2-51f8-4ca1-a8de-65421c21d97b"/>
    <ds:schemaRef ds:uri="3724096e-0e8b-4cbd-81e3-d5a83ad1661e"/>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26667625-F9DB-4907-A688-059F25EAAE8F}">
  <ds:schemaRefs>
    <ds:schemaRef ds:uri="http://purl.org/dc/elements/1.1/"/>
    <ds:schemaRef ds:uri="623a19e2-51f8-4ca1-a8de-65421c21d97b"/>
    <ds:schemaRef ds:uri="http://schemas.microsoft.com/office/infopath/2007/PartnerControls"/>
    <ds:schemaRef ds:uri="http://purl.org/dc/terms/"/>
    <ds:schemaRef ds:uri="http://schemas.microsoft.com/office/2006/metadata/properties"/>
    <ds:schemaRef ds:uri="http://schemas.microsoft.com/office/2006/documentManagement/types"/>
    <ds:schemaRef ds:uri="http://schemas.openxmlformats.org/package/2006/metadata/core-properties"/>
    <ds:schemaRef ds:uri="3724096e-0e8b-4cbd-81e3-d5a83ad1661e"/>
    <ds:schemaRef ds:uri="061677cf-f26d-4280-bb33-52150093ea0a"/>
    <ds:schemaRef ds:uri="http://www.w3.org/XML/1998/namespace"/>
    <ds:schemaRef ds:uri="http://purl.org/dc/dcmityp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8</vt:i4>
      </vt:variant>
      <vt:variant>
        <vt:lpstr>Named Ranges</vt:lpstr>
      </vt:variant>
      <vt:variant>
        <vt:i4>16</vt:i4>
      </vt:variant>
    </vt:vector>
  </HeadingPairs>
  <TitlesOfParts>
    <vt:vector size="24" baseType="lpstr">
      <vt:lpstr>SRG Information</vt:lpstr>
      <vt:lpstr>Main</vt:lpstr>
      <vt:lpstr>Data</vt:lpstr>
      <vt:lpstr>Summary</vt:lpstr>
      <vt:lpstr>Cutoffs</vt:lpstr>
      <vt:lpstr>Author Query &amp; Response</vt:lpstr>
      <vt:lpstr>Info for Data Validation</vt:lpstr>
      <vt:lpstr>Version Hx</vt:lpstr>
      <vt:lpstr>Baseline</vt:lpstr>
      <vt:lpstr>Boundary</vt:lpstr>
      <vt:lpstr>CharFindings</vt:lpstr>
      <vt:lpstr>Design</vt:lpstr>
      <vt:lpstr>Data!Print_Area</vt:lpstr>
      <vt:lpstr>Main!Print_Area</vt:lpstr>
      <vt:lpstr>Summary!Print_Area</vt:lpstr>
      <vt:lpstr>Data!Print_Titles</vt:lpstr>
      <vt:lpstr>Main!Print_Titles</vt:lpstr>
      <vt:lpstr>Summary!Print_Titles</vt:lpstr>
      <vt:lpstr>'Version Hx'!Print_Titles</vt:lpstr>
      <vt:lpstr>Rating</vt:lpstr>
      <vt:lpstr>RatingDisp</vt:lpstr>
      <vt:lpstr>ScreenDisp</vt:lpstr>
      <vt:lpstr>YesNo</vt:lpstr>
      <vt:lpstr>YorN</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What Works Clearinghouse Study Review Guide for Regression Discontinuity Designs</dc:title>
  <dc:subject>Study Review Guide for regression discontinuity designs (RDDs), Example</dc:subject>
  <dc:creator>What Works Clearinghouse (WWC)</dc:creator>
  <cp:keywords>SRG; screening criteria; quality of evidence; study details; data; summary; author query and response</cp:keywords>
  <dc:description/>
  <cp:lastModifiedBy>Ward, Karen</cp:lastModifiedBy>
  <cp:revision/>
  <dcterms:created xsi:type="dcterms:W3CDTF">2006-06-09T14:10:17Z</dcterms:created>
  <dcterms:modified xsi:type="dcterms:W3CDTF">2023-03-06T17:59:35Z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0x010100D0B24479218BD04E89A209955C035CFD</vt:lpwstr>
  </property>
  <property fmtid="{D5CDD505-2E9C-101B-9397-08002B2CF9AE}" pid="3" name="MediaServiceImageTags">
    <vt:lpwstr/>
  </property>
</Properties>
</file>